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codeName="{144559BF-596A-2B24-0A50-F0D1D4C42CD1}"/>
  <workbookPr codeName="ThisWorkbook"/>
  <mc:AlternateContent xmlns:mc="http://schemas.openxmlformats.org/markup-compatibility/2006">
    <mc:Choice Requires="x15">
      <x15ac:absPath xmlns:x15ac="http://schemas.microsoft.com/office/spreadsheetml/2010/11/ac" url="G:\Myfiles\Courses\course-devpmt\3_spreadsheets\3_After_Spring2018_64b-Excel\Bypass_and_cap-model\"/>
    </mc:Choice>
  </mc:AlternateContent>
  <xr:revisionPtr revIDLastSave="0" documentId="13_ncr:1_{25A8CECC-BD90-4AEA-9AB0-2E285418D45D}" xr6:coauthVersionLast="45" xr6:coauthVersionMax="45" xr10:uidLastSave="{00000000-0000-0000-0000-000000000000}"/>
  <bookViews>
    <workbookView showHorizontalScroll="0" showVerticalScroll="0" xWindow="-110" yWindow="-110" windowWidth="19420" windowHeight="10420" tabRatio="692" xr2:uid="{00000000-000D-0000-FFFF-FFFF00000000}"/>
  </bookViews>
  <sheets>
    <sheet name="Single-C" sheetId="1" r:id="rId1"/>
    <sheet name="Info" sheetId="7" r:id="rId2"/>
    <sheet name="Reference" sheetId="8" r:id="rId3"/>
    <sheet name="Copyright" sheetId="24" r:id="rId4"/>
  </sheets>
  <definedNames>
    <definedName name="\Zc\" localSheetId="0">'Single-C'!$N$93:$N$190</definedName>
    <definedName name="_xlnm._FilterDatabase" localSheetId="0" hidden="1">'Single-C'!$R$93:$R$190</definedName>
    <definedName name="a_">'Single-C'!$D$85</definedName>
    <definedName name="C_" localSheetId="0">'Single-C'!$F$5</definedName>
    <definedName name="C_">'Single-C'!$F$5</definedName>
    <definedName name="_xlnm.Criteria" localSheetId="0">'Single-C'!$S$94:$S$190</definedName>
    <definedName name="Df_">'Single-C'!$F$9</definedName>
    <definedName name="_xlnm.Extract" localSheetId="0">'Single-C'!#REF!</definedName>
    <definedName name="F_Df">'Single-C'!$F$10</definedName>
    <definedName name="F_mn">'Single-C'!$I$7</definedName>
    <definedName name="F_mx">'Single-C'!$I$9</definedName>
    <definedName name="F_sk">'Single-C'!$F$7</definedName>
    <definedName name="Feq" localSheetId="0">'Single-C'!$I$86</definedName>
    <definedName name="Freq" localSheetId="0">'Single-C'!$D$94:$D$193</definedName>
    <definedName name="Frequency">'Single-C'!$D$94:$D$190</definedName>
    <definedName name="Fres" localSheetId="0">'Single-C'!$K$7</definedName>
    <definedName name="inc_">'Single-C'!$C$90</definedName>
    <definedName name="Input_range">'Single-C'!$I$7,'Single-C'!$I$9</definedName>
    <definedName name="L_" localSheetId="0">'Single-C'!$F$8</definedName>
    <definedName name="L_">'Single-C'!$F$8</definedName>
    <definedName name="L_C">'Single-C'!#REF!</definedName>
    <definedName name="max_">'Single-C'!$J$9</definedName>
    <definedName name="min_">'Single-C'!$J$7</definedName>
    <definedName name="N_C">'Single-C'!$D$88</definedName>
    <definedName name="N_stps">'Single-C'!$C$88</definedName>
    <definedName name="N_sweep">'Single-C'!$E$88</definedName>
    <definedName name="R_" localSheetId="0">'Single-C'!$F$6</definedName>
    <definedName name="R_">'Single-C'!$F$6</definedName>
  </definedNames>
  <calcPr calcId="18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0" i="1" l="1"/>
  <c r="D193" i="1" s="1"/>
  <c r="K7" i="1"/>
  <c r="K9" i="1" s="1"/>
  <c r="D103" i="1" l="1"/>
  <c r="E103" i="1" s="1"/>
  <c r="F103" i="1" s="1"/>
  <c r="G103" i="1" s="1"/>
  <c r="I103" i="1" s="1"/>
  <c r="D139" i="1"/>
  <c r="D186" i="1"/>
  <c r="D190" i="1"/>
  <c r="E190" i="1" s="1"/>
  <c r="F190" i="1" s="1"/>
  <c r="G190" i="1" s="1"/>
  <c r="D140" i="1"/>
  <c r="E140" i="1" s="1"/>
  <c r="F140" i="1" s="1"/>
  <c r="G140" i="1" s="1"/>
  <c r="I140" i="1" s="1"/>
  <c r="D144" i="1"/>
  <c r="K144" i="1" s="1"/>
  <c r="D174" i="1"/>
  <c r="E174" i="1" s="1"/>
  <c r="F174" i="1" s="1"/>
  <c r="D113" i="1"/>
  <c r="K113" i="1" s="1"/>
  <c r="D107" i="1"/>
  <c r="D153" i="1"/>
  <c r="E153" i="1" s="1"/>
  <c r="F153" i="1" s="1"/>
  <c r="G153" i="1" s="1"/>
  <c r="I153" i="1" s="1"/>
  <c r="D114" i="1"/>
  <c r="D109" i="1"/>
  <c r="K109" i="1" s="1"/>
  <c r="D167" i="1"/>
  <c r="K167" i="1" s="1"/>
  <c r="D146" i="1"/>
  <c r="E146" i="1" s="1"/>
  <c r="F146" i="1" s="1"/>
  <c r="G146" i="1" s="1"/>
  <c r="H146" i="1" s="1"/>
  <c r="D151" i="1"/>
  <c r="D155" i="1"/>
  <c r="K155" i="1" s="1"/>
  <c r="D141" i="1"/>
  <c r="K141" i="1" s="1"/>
  <c r="D115" i="1"/>
  <c r="K115" i="1" s="1"/>
  <c r="D95" i="1"/>
  <c r="D128" i="1"/>
  <c r="D137" i="1"/>
  <c r="K137" i="1" s="1"/>
  <c r="D170" i="1"/>
  <c r="E170" i="1" s="1"/>
  <c r="F170" i="1" s="1"/>
  <c r="G170" i="1" s="1"/>
  <c r="I170" i="1" s="1"/>
  <c r="D169" i="1"/>
  <c r="D135" i="1"/>
  <c r="K135" i="1" s="1"/>
  <c r="D123" i="1"/>
  <c r="K123" i="1" s="1"/>
  <c r="D185" i="1"/>
  <c r="D160" i="1"/>
  <c r="D178" i="1"/>
  <c r="K178" i="1" s="1"/>
  <c r="D120" i="1"/>
  <c r="E120" i="1" s="1"/>
  <c r="F120" i="1" s="1"/>
  <c r="G120" i="1" s="1"/>
  <c r="I120" i="1" s="1"/>
  <c r="D187" i="1"/>
  <c r="E187" i="1" s="1"/>
  <c r="F187" i="1" s="1"/>
  <c r="G187" i="1" s="1"/>
  <c r="I187" i="1" s="1"/>
  <c r="D173" i="1"/>
  <c r="E173" i="1" s="1"/>
  <c r="F173" i="1" s="1"/>
  <c r="G173" i="1" s="1"/>
  <c r="D97" i="1"/>
  <c r="D122" i="1"/>
  <c r="K122" i="1" s="1"/>
  <c r="D179" i="1"/>
  <c r="E179" i="1" s="1"/>
  <c r="F179" i="1" s="1"/>
  <c r="G179" i="1" s="1"/>
  <c r="I179" i="1" s="1"/>
  <c r="D154" i="1"/>
  <c r="D145" i="1"/>
  <c r="K145" i="1" s="1"/>
  <c r="D119" i="1"/>
  <c r="E119" i="1" s="1"/>
  <c r="F119" i="1" s="1"/>
  <c r="G119" i="1" s="1"/>
  <c r="D130" i="1"/>
  <c r="D110" i="1"/>
  <c r="K110" i="1" s="1"/>
  <c r="D111" i="1"/>
  <c r="D184" i="1"/>
  <c r="K184" i="1" s="1"/>
  <c r="D166" i="1"/>
  <c r="K166" i="1" s="1"/>
  <c r="D99" i="1"/>
  <c r="K99" i="1" s="1"/>
  <c r="D102" i="1"/>
  <c r="D148" i="1"/>
  <c r="D188" i="1"/>
  <c r="D152" i="1"/>
  <c r="K152" i="1" s="1"/>
  <c r="D142" i="1"/>
  <c r="K142" i="1" s="1"/>
  <c r="D143" i="1"/>
  <c r="D112" i="1"/>
  <c r="D180" i="1"/>
  <c r="D159" i="1"/>
  <c r="D100" i="1"/>
  <c r="D118" i="1"/>
  <c r="E118" i="1" s="1"/>
  <c r="F118" i="1" s="1"/>
  <c r="G118" i="1" s="1"/>
  <c r="I118" i="1" s="1"/>
  <c r="D98" i="1"/>
  <c r="K98" i="1" s="1"/>
  <c r="D133" i="1"/>
  <c r="K133" i="1" s="1"/>
  <c r="D191" i="1"/>
  <c r="D117" i="1"/>
  <c r="D181" i="1"/>
  <c r="E181" i="1" s="1"/>
  <c r="F181" i="1" s="1"/>
  <c r="G181" i="1" s="1"/>
  <c r="H181" i="1" s="1"/>
  <c r="D182" i="1"/>
  <c r="D168" i="1"/>
  <c r="D157" i="1"/>
  <c r="D189" i="1"/>
  <c r="K170" i="1"/>
  <c r="K103" i="1"/>
  <c r="K181" i="1"/>
  <c r="K174" i="1"/>
  <c r="E193" i="1"/>
  <c r="F193" i="1" s="1"/>
  <c r="G193" i="1" s="1"/>
  <c r="I193" i="1" s="1"/>
  <c r="K193" i="1"/>
  <c r="E99" i="1"/>
  <c r="F99" i="1" s="1"/>
  <c r="G99" i="1" s="1"/>
  <c r="D136" i="1"/>
  <c r="D172" i="1"/>
  <c r="D171" i="1"/>
  <c r="D175" i="1"/>
  <c r="D183" i="1"/>
  <c r="D94" i="1"/>
  <c r="D150" i="1"/>
  <c r="D162" i="1"/>
  <c r="D163" i="1"/>
  <c r="D129" i="1"/>
  <c r="D127" i="1"/>
  <c r="D121" i="1"/>
  <c r="D101" i="1"/>
  <c r="D106" i="1"/>
  <c r="D176" i="1"/>
  <c r="D192" i="1"/>
  <c r="D96" i="1"/>
  <c r="D108" i="1"/>
  <c r="D126" i="1"/>
  <c r="D131" i="1"/>
  <c r="D104" i="1"/>
  <c r="D177" i="1"/>
  <c r="D161" i="1"/>
  <c r="D149" i="1"/>
  <c r="D134" i="1"/>
  <c r="D165" i="1"/>
  <c r="D138" i="1"/>
  <c r="D124" i="1"/>
  <c r="D156" i="1"/>
  <c r="D116" i="1"/>
  <c r="D164" i="1"/>
  <c r="D158" i="1"/>
  <c r="D105" i="1"/>
  <c r="D147" i="1"/>
  <c r="D132" i="1"/>
  <c r="D125" i="1"/>
  <c r="K140" i="1" l="1"/>
  <c r="E145" i="1"/>
  <c r="F145" i="1" s="1"/>
  <c r="E184" i="1"/>
  <c r="F184" i="1" s="1"/>
  <c r="G184" i="1" s="1"/>
  <c r="I184" i="1" s="1"/>
  <c r="E141" i="1"/>
  <c r="F141" i="1" s="1"/>
  <c r="E135" i="1"/>
  <c r="F135" i="1" s="1"/>
  <c r="G135" i="1" s="1"/>
  <c r="I135" i="1" s="1"/>
  <c r="E109" i="1"/>
  <c r="F109" i="1" s="1"/>
  <c r="G109" i="1" s="1"/>
  <c r="I109" i="1" s="1"/>
  <c r="E166" i="1"/>
  <c r="F166" i="1" s="1"/>
  <c r="G166" i="1" s="1"/>
  <c r="H166" i="1" s="1"/>
  <c r="K190" i="1"/>
  <c r="E122" i="1"/>
  <c r="F122" i="1" s="1"/>
  <c r="G122" i="1" s="1"/>
  <c r="I122" i="1" s="1"/>
  <c r="E167" i="1"/>
  <c r="F167" i="1" s="1"/>
  <c r="G167" i="1" s="1"/>
  <c r="H167" i="1" s="1"/>
  <c r="K173" i="1"/>
  <c r="E110" i="1"/>
  <c r="F110" i="1" s="1"/>
  <c r="E113" i="1"/>
  <c r="F113" i="1" s="1"/>
  <c r="G113" i="1" s="1"/>
  <c r="I113" i="1" s="1"/>
  <c r="K119" i="1"/>
  <c r="E142" i="1"/>
  <c r="F142" i="1" s="1"/>
  <c r="G142" i="1" s="1"/>
  <c r="I142" i="1" s="1"/>
  <c r="E155" i="1"/>
  <c r="F155" i="1" s="1"/>
  <c r="G155" i="1" s="1"/>
  <c r="G174" i="1"/>
  <c r="I174" i="1" s="1"/>
  <c r="E152" i="1"/>
  <c r="F152" i="1" s="1"/>
  <c r="G152" i="1" s="1"/>
  <c r="I152" i="1" s="1"/>
  <c r="H118" i="1"/>
  <c r="M118" i="1" s="1"/>
  <c r="E112" i="1"/>
  <c r="K112" i="1"/>
  <c r="K120" i="1"/>
  <c r="E143" i="1"/>
  <c r="K143" i="1"/>
  <c r="I146" i="1"/>
  <c r="J146" i="1" s="1"/>
  <c r="K153" i="1"/>
  <c r="E133" i="1"/>
  <c r="F133" i="1" s="1"/>
  <c r="G133" i="1" s="1"/>
  <c r="I133" i="1" s="1"/>
  <c r="E144" i="1"/>
  <c r="F144" i="1" s="1"/>
  <c r="G144" i="1" s="1"/>
  <c r="I144" i="1" s="1"/>
  <c r="K187" i="1"/>
  <c r="K146" i="1"/>
  <c r="K111" i="1"/>
  <c r="E111" i="1"/>
  <c r="F111" i="1" s="1"/>
  <c r="G111" i="1" s="1"/>
  <c r="I111" i="1" s="1"/>
  <c r="K97" i="1"/>
  <c r="E97" i="1"/>
  <c r="F97" i="1" s="1"/>
  <c r="G97" i="1" s="1"/>
  <c r="I97" i="1" s="1"/>
  <c r="K185" i="1"/>
  <c r="E185" i="1"/>
  <c r="E139" i="1"/>
  <c r="K139" i="1"/>
  <c r="H187" i="1"/>
  <c r="M187" i="1" s="1"/>
  <c r="K179" i="1"/>
  <c r="K118" i="1"/>
  <c r="K107" i="1"/>
  <c r="E107" i="1"/>
  <c r="H179" i="1"/>
  <c r="J179" i="1" s="1"/>
  <c r="E98" i="1"/>
  <c r="F98" i="1" s="1"/>
  <c r="G98" i="1" s="1"/>
  <c r="I98" i="1" s="1"/>
  <c r="E178" i="1"/>
  <c r="F178" i="1" s="1"/>
  <c r="G178" i="1" s="1"/>
  <c r="I178" i="1" s="1"/>
  <c r="E123" i="1"/>
  <c r="F123" i="1" s="1"/>
  <c r="G123" i="1" s="1"/>
  <c r="I123" i="1" s="1"/>
  <c r="E169" i="1"/>
  <c r="K169" i="1"/>
  <c r="E151" i="1"/>
  <c r="K151" i="1"/>
  <c r="K100" i="1"/>
  <c r="E100" i="1"/>
  <c r="F100" i="1" s="1"/>
  <c r="G100" i="1" s="1"/>
  <c r="I100" i="1" s="1"/>
  <c r="E148" i="1"/>
  <c r="F148" i="1" s="1"/>
  <c r="G148" i="1" s="1"/>
  <c r="I148" i="1" s="1"/>
  <c r="K148" i="1"/>
  <c r="K188" i="1"/>
  <c r="E188" i="1"/>
  <c r="F188" i="1" s="1"/>
  <c r="E115" i="1"/>
  <c r="K159" i="1"/>
  <c r="E159" i="1"/>
  <c r="F159" i="1" s="1"/>
  <c r="G159" i="1" s="1"/>
  <c r="E102" i="1"/>
  <c r="K102" i="1"/>
  <c r="K128" i="1"/>
  <c r="E128" i="1"/>
  <c r="F128" i="1" s="1"/>
  <c r="G128" i="1" s="1"/>
  <c r="I128" i="1" s="1"/>
  <c r="K130" i="1"/>
  <c r="E130" i="1"/>
  <c r="F130" i="1" s="1"/>
  <c r="E137" i="1"/>
  <c r="F137" i="1" s="1"/>
  <c r="K180" i="1"/>
  <c r="E180" i="1"/>
  <c r="F180" i="1" s="1"/>
  <c r="G180" i="1" s="1"/>
  <c r="I180" i="1" s="1"/>
  <c r="E154" i="1"/>
  <c r="F154" i="1" s="1"/>
  <c r="G154" i="1" s="1"/>
  <c r="H154" i="1" s="1"/>
  <c r="K154" i="1"/>
  <c r="K160" i="1"/>
  <c r="E160" i="1"/>
  <c r="E95" i="1"/>
  <c r="K95" i="1"/>
  <c r="K114" i="1"/>
  <c r="E114" i="1"/>
  <c r="F114" i="1" s="1"/>
  <c r="G114" i="1" s="1"/>
  <c r="I114" i="1" s="1"/>
  <c r="K186" i="1"/>
  <c r="E186" i="1"/>
  <c r="F186" i="1" s="1"/>
  <c r="G186" i="1" s="1"/>
  <c r="I186" i="1" s="1"/>
  <c r="E157" i="1"/>
  <c r="K157" i="1"/>
  <c r="K117" i="1"/>
  <c r="E117" i="1"/>
  <c r="K168" i="1"/>
  <c r="E168" i="1"/>
  <c r="E191" i="1"/>
  <c r="K191" i="1"/>
  <c r="E182" i="1"/>
  <c r="K182" i="1"/>
  <c r="E189" i="1"/>
  <c r="F189" i="1" s="1"/>
  <c r="G189" i="1" s="1"/>
  <c r="I189" i="1" s="1"/>
  <c r="K189" i="1"/>
  <c r="H193" i="1"/>
  <c r="M193" i="1" s="1"/>
  <c r="H103" i="1"/>
  <c r="J103" i="1" s="1"/>
  <c r="L103" i="1" s="1"/>
  <c r="H170" i="1"/>
  <c r="M170" i="1" s="1"/>
  <c r="H140" i="1"/>
  <c r="J140" i="1" s="1"/>
  <c r="H120" i="1"/>
  <c r="J120" i="1" s="1"/>
  <c r="I181" i="1"/>
  <c r="J181" i="1" s="1"/>
  <c r="L181" i="1" s="1"/>
  <c r="N181" i="1" s="1"/>
  <c r="H153" i="1"/>
  <c r="M153" i="1" s="1"/>
  <c r="K104" i="1"/>
  <c r="E104" i="1"/>
  <c r="F104" i="1" s="1"/>
  <c r="G104" i="1" s="1"/>
  <c r="I104" i="1" s="1"/>
  <c r="K94" i="1"/>
  <c r="E94" i="1"/>
  <c r="K132" i="1"/>
  <c r="E132" i="1"/>
  <c r="F132" i="1" s="1"/>
  <c r="G132" i="1" s="1"/>
  <c r="I132" i="1" s="1"/>
  <c r="K138" i="1"/>
  <c r="E138" i="1"/>
  <c r="K101" i="1"/>
  <c r="E101" i="1"/>
  <c r="E183" i="1"/>
  <c r="K183" i="1"/>
  <c r="K106" i="1"/>
  <c r="E106" i="1"/>
  <c r="F106" i="1" s="1"/>
  <c r="G106" i="1" s="1"/>
  <c r="I106" i="1" s="1"/>
  <c r="E124" i="1"/>
  <c r="K124" i="1"/>
  <c r="E147" i="1"/>
  <c r="F147" i="1" s="1"/>
  <c r="G147" i="1" s="1"/>
  <c r="I147" i="1" s="1"/>
  <c r="K147" i="1"/>
  <c r="K105" i="1"/>
  <c r="E105" i="1"/>
  <c r="K134" i="1"/>
  <c r="E134" i="1"/>
  <c r="F134" i="1" s="1"/>
  <c r="G134" i="1" s="1"/>
  <c r="I134" i="1" s="1"/>
  <c r="E108" i="1"/>
  <c r="K108" i="1"/>
  <c r="K127" i="1"/>
  <c r="E127" i="1"/>
  <c r="K171" i="1"/>
  <c r="E171" i="1"/>
  <c r="E150" i="1"/>
  <c r="F150" i="1" s="1"/>
  <c r="G150" i="1" s="1"/>
  <c r="I150" i="1" s="1"/>
  <c r="K150" i="1"/>
  <c r="K125" i="1"/>
  <c r="E125" i="1"/>
  <c r="F125" i="1" s="1"/>
  <c r="K126" i="1"/>
  <c r="E126" i="1"/>
  <c r="K158" i="1"/>
  <c r="E158" i="1"/>
  <c r="E149" i="1"/>
  <c r="K149" i="1"/>
  <c r="K96" i="1"/>
  <c r="E96" i="1"/>
  <c r="E129" i="1"/>
  <c r="F129" i="1" s="1"/>
  <c r="G129" i="1" s="1"/>
  <c r="I129" i="1" s="1"/>
  <c r="K129" i="1"/>
  <c r="K172" i="1"/>
  <c r="E172" i="1"/>
  <c r="K165" i="1"/>
  <c r="E165" i="1"/>
  <c r="K121" i="1"/>
  <c r="E121" i="1"/>
  <c r="F121" i="1" s="1"/>
  <c r="G121" i="1" s="1"/>
  <c r="E175" i="1"/>
  <c r="F175" i="1" s="1"/>
  <c r="G175" i="1" s="1"/>
  <c r="I175" i="1" s="1"/>
  <c r="K175" i="1"/>
  <c r="E164" i="1"/>
  <c r="K164" i="1"/>
  <c r="K161" i="1"/>
  <c r="E161" i="1"/>
  <c r="F161" i="1" s="1"/>
  <c r="G161" i="1" s="1"/>
  <c r="K192" i="1"/>
  <c r="E192" i="1"/>
  <c r="F192" i="1" s="1"/>
  <c r="G192" i="1" s="1"/>
  <c r="K163" i="1"/>
  <c r="E163" i="1"/>
  <c r="K136" i="1"/>
  <c r="E136" i="1"/>
  <c r="K156" i="1"/>
  <c r="E156" i="1"/>
  <c r="F156" i="1" s="1"/>
  <c r="G156" i="1" s="1"/>
  <c r="I156" i="1" s="1"/>
  <c r="E131" i="1"/>
  <c r="F131" i="1" s="1"/>
  <c r="G131" i="1" s="1"/>
  <c r="I131" i="1" s="1"/>
  <c r="K131" i="1"/>
  <c r="K116" i="1"/>
  <c r="E116" i="1"/>
  <c r="E177" i="1"/>
  <c r="K177" i="1"/>
  <c r="K176" i="1"/>
  <c r="E176" i="1"/>
  <c r="F176" i="1" s="1"/>
  <c r="G176" i="1" s="1"/>
  <c r="I176" i="1" s="1"/>
  <c r="K162" i="1"/>
  <c r="E162" i="1"/>
  <c r="I99" i="1"/>
  <c r="H99" i="1"/>
  <c r="I119" i="1"/>
  <c r="H119" i="1"/>
  <c r="I173" i="1"/>
  <c r="H173" i="1"/>
  <c r="I190" i="1"/>
  <c r="H190" i="1"/>
  <c r="L120" i="1" l="1"/>
  <c r="N120" i="1" s="1"/>
  <c r="L140" i="1"/>
  <c r="N140" i="1" s="1"/>
  <c r="H184" i="1"/>
  <c r="J184" i="1" s="1"/>
  <c r="L184" i="1" s="1"/>
  <c r="G145" i="1"/>
  <c r="H145" i="1" s="1"/>
  <c r="G141" i="1"/>
  <c r="H141" i="1" s="1"/>
  <c r="M179" i="1"/>
  <c r="H180" i="1"/>
  <c r="J180" i="1" s="1"/>
  <c r="L180" i="1" s="1"/>
  <c r="J118" i="1"/>
  <c r="L118" i="1" s="1"/>
  <c r="H178" i="1"/>
  <c r="M178" i="1" s="1"/>
  <c r="H109" i="1"/>
  <c r="J109" i="1" s="1"/>
  <c r="L109" i="1" s="1"/>
  <c r="G110" i="1"/>
  <c r="I110" i="1" s="1"/>
  <c r="H113" i="1"/>
  <c r="J113" i="1" s="1"/>
  <c r="L113" i="1" s="1"/>
  <c r="N113" i="1" s="1"/>
  <c r="H98" i="1"/>
  <c r="J98" i="1" s="1"/>
  <c r="L98" i="1" s="1"/>
  <c r="N98" i="1" s="1"/>
  <c r="H142" i="1"/>
  <c r="J142" i="1" s="1"/>
  <c r="L142" i="1" s="1"/>
  <c r="N142" i="1" s="1"/>
  <c r="L146" i="1"/>
  <c r="N146" i="1" s="1"/>
  <c r="H135" i="1"/>
  <c r="J135" i="1" s="1"/>
  <c r="L135" i="1" s="1"/>
  <c r="N135" i="1" s="1"/>
  <c r="I166" i="1"/>
  <c r="M166" i="1" s="1"/>
  <c r="I154" i="1"/>
  <c r="M154" i="1" s="1"/>
  <c r="H122" i="1"/>
  <c r="M122" i="1" s="1"/>
  <c r="H189" i="1"/>
  <c r="H97" i="1"/>
  <c r="J97" i="1" s="1"/>
  <c r="L97" i="1" s="1"/>
  <c r="I167" i="1"/>
  <c r="M167" i="1" s="1"/>
  <c r="M146" i="1"/>
  <c r="H174" i="1"/>
  <c r="M174" i="1" s="1"/>
  <c r="H155" i="1"/>
  <c r="I155" i="1"/>
  <c r="G137" i="1"/>
  <c r="H137" i="1" s="1"/>
  <c r="H123" i="1"/>
  <c r="J123" i="1" s="1"/>
  <c r="L123" i="1" s="1"/>
  <c r="H152" i="1"/>
  <c r="J152" i="1" s="1"/>
  <c r="L152" i="1" s="1"/>
  <c r="N152" i="1" s="1"/>
  <c r="H144" i="1"/>
  <c r="H111" i="1"/>
  <c r="M111" i="1" s="1"/>
  <c r="H148" i="1"/>
  <c r="H128" i="1"/>
  <c r="M128" i="1" s="1"/>
  <c r="J187" i="1"/>
  <c r="L187" i="1" s="1"/>
  <c r="N187" i="1" s="1"/>
  <c r="H133" i="1"/>
  <c r="M133" i="1" s="1"/>
  <c r="F95" i="1"/>
  <c r="G95" i="1" s="1"/>
  <c r="I95" i="1" s="1"/>
  <c r="F102" i="1"/>
  <c r="G102" i="1" s="1"/>
  <c r="I102" i="1" s="1"/>
  <c r="F139" i="1"/>
  <c r="G139" i="1" s="1"/>
  <c r="I139" i="1" s="1"/>
  <c r="F160" i="1"/>
  <c r="G160" i="1" s="1"/>
  <c r="I160" i="1" s="1"/>
  <c r="G188" i="1"/>
  <c r="I188" i="1" s="1"/>
  <c r="H159" i="1"/>
  <c r="I159" i="1"/>
  <c r="F185" i="1"/>
  <c r="G185" i="1" s="1"/>
  <c r="F112" i="1"/>
  <c r="G112" i="1" s="1"/>
  <c r="G130" i="1"/>
  <c r="I130" i="1" s="1"/>
  <c r="F107" i="1"/>
  <c r="G107" i="1" s="1"/>
  <c r="I107" i="1" s="1"/>
  <c r="F115" i="1"/>
  <c r="G115" i="1" s="1"/>
  <c r="I115" i="1" s="1"/>
  <c r="F151" i="1"/>
  <c r="G151" i="1" s="1"/>
  <c r="I151" i="1" s="1"/>
  <c r="H186" i="1"/>
  <c r="H114" i="1"/>
  <c r="F169" i="1"/>
  <c r="G169" i="1" s="1"/>
  <c r="L179" i="1"/>
  <c r="N179" i="1" s="1"/>
  <c r="F143" i="1"/>
  <c r="G143" i="1" s="1"/>
  <c r="I143" i="1" s="1"/>
  <c r="H100" i="1"/>
  <c r="F191" i="1"/>
  <c r="G191" i="1" s="1"/>
  <c r="F168" i="1"/>
  <c r="G168" i="1" s="1"/>
  <c r="I168" i="1" s="1"/>
  <c r="F117" i="1"/>
  <c r="G117" i="1" s="1"/>
  <c r="I117" i="1" s="1"/>
  <c r="F182" i="1"/>
  <c r="G182" i="1" s="1"/>
  <c r="I182" i="1" s="1"/>
  <c r="F157" i="1"/>
  <c r="G157" i="1" s="1"/>
  <c r="I157" i="1" s="1"/>
  <c r="M103" i="1"/>
  <c r="O103" i="1" s="1"/>
  <c r="J170" i="1"/>
  <c r="L170" i="1" s="1"/>
  <c r="O170" i="1" s="1"/>
  <c r="J193" i="1"/>
  <c r="L193" i="1" s="1"/>
  <c r="N193" i="1" s="1"/>
  <c r="M120" i="1"/>
  <c r="M140" i="1"/>
  <c r="H132" i="1"/>
  <c r="J132" i="1" s="1"/>
  <c r="L132" i="1" s="1"/>
  <c r="H104" i="1"/>
  <c r="M104" i="1" s="1"/>
  <c r="H106" i="1"/>
  <c r="J106" i="1" s="1"/>
  <c r="L106" i="1" s="1"/>
  <c r="N106" i="1" s="1"/>
  <c r="H175" i="1"/>
  <c r="M175" i="1" s="1"/>
  <c r="H134" i="1"/>
  <c r="J134" i="1" s="1"/>
  <c r="L134" i="1" s="1"/>
  <c r="M181" i="1"/>
  <c r="O181" i="1" s="1"/>
  <c r="H147" i="1"/>
  <c r="M147" i="1" s="1"/>
  <c r="J153" i="1"/>
  <c r="L153" i="1" s="1"/>
  <c r="N153" i="1" s="1"/>
  <c r="F163" i="1"/>
  <c r="G163" i="1" s="1"/>
  <c r="F101" i="1"/>
  <c r="G101" i="1" s="1"/>
  <c r="H192" i="1"/>
  <c r="I192" i="1"/>
  <c r="H121" i="1"/>
  <c r="I121" i="1"/>
  <c r="F96" i="1"/>
  <c r="G96" i="1" s="1"/>
  <c r="F138" i="1"/>
  <c r="G138" i="1" s="1"/>
  <c r="I138" i="1" s="1"/>
  <c r="F127" i="1"/>
  <c r="G127" i="1" s="1"/>
  <c r="F177" i="1"/>
  <c r="G177" i="1" s="1"/>
  <c r="I177" i="1" s="1"/>
  <c r="H161" i="1"/>
  <c r="I161" i="1"/>
  <c r="F165" i="1"/>
  <c r="G165" i="1" s="1"/>
  <c r="F108" i="1"/>
  <c r="G108" i="1" s="1"/>
  <c r="F124" i="1"/>
  <c r="G124" i="1" s="1"/>
  <c r="I124" i="1" s="1"/>
  <c r="H131" i="1"/>
  <c r="H176" i="1"/>
  <c r="J176" i="1" s="1"/>
  <c r="L176" i="1" s="1"/>
  <c r="F116" i="1"/>
  <c r="G116" i="1" s="1"/>
  <c r="F149" i="1"/>
  <c r="G149" i="1" s="1"/>
  <c r="I149" i="1" s="1"/>
  <c r="H156" i="1"/>
  <c r="F183" i="1"/>
  <c r="G183" i="1" s="1"/>
  <c r="F136" i="1"/>
  <c r="G136" i="1" s="1"/>
  <c r="I136" i="1" s="1"/>
  <c r="F172" i="1"/>
  <c r="G172" i="1" s="1"/>
  <c r="F158" i="1"/>
  <c r="G158" i="1" s="1"/>
  <c r="I158" i="1" s="1"/>
  <c r="G125" i="1"/>
  <c r="I125" i="1" s="1"/>
  <c r="F94" i="1"/>
  <c r="G94" i="1" s="1"/>
  <c r="I94" i="1" s="1"/>
  <c r="F126" i="1"/>
  <c r="G126" i="1" s="1"/>
  <c r="I126" i="1" s="1"/>
  <c r="H129" i="1"/>
  <c r="J129" i="1" s="1"/>
  <c r="L129" i="1" s="1"/>
  <c r="F162" i="1"/>
  <c r="G162" i="1" s="1"/>
  <c r="I162" i="1" s="1"/>
  <c r="F164" i="1"/>
  <c r="G164" i="1" s="1"/>
  <c r="I164" i="1" s="1"/>
  <c r="F171" i="1"/>
  <c r="G171" i="1" s="1"/>
  <c r="I171" i="1" s="1"/>
  <c r="F105" i="1"/>
  <c r="G105" i="1" s="1"/>
  <c r="H150" i="1"/>
  <c r="M99" i="1"/>
  <c r="J119" i="1"/>
  <c r="L119" i="1" s="1"/>
  <c r="N119" i="1" s="1"/>
  <c r="J99" i="1"/>
  <c r="L99" i="1" s="1"/>
  <c r="M119" i="1"/>
  <c r="N103" i="1"/>
  <c r="M173" i="1"/>
  <c r="J173" i="1"/>
  <c r="L173" i="1" s="1"/>
  <c r="J190" i="1"/>
  <c r="L190" i="1" s="1"/>
  <c r="M190" i="1"/>
  <c r="O140" i="1" l="1"/>
  <c r="O120" i="1"/>
  <c r="M184" i="1"/>
  <c r="O184" i="1" s="1"/>
  <c r="O146" i="1"/>
  <c r="J178" i="1"/>
  <c r="L178" i="1" s="1"/>
  <c r="N178" i="1" s="1"/>
  <c r="H110" i="1"/>
  <c r="M110" i="1" s="1"/>
  <c r="J166" i="1"/>
  <c r="L166" i="1" s="1"/>
  <c r="N166" i="1" s="1"/>
  <c r="I145" i="1"/>
  <c r="M145" i="1" s="1"/>
  <c r="M113" i="1"/>
  <c r="O113" i="1" s="1"/>
  <c r="I141" i="1"/>
  <c r="M141" i="1" s="1"/>
  <c r="J154" i="1"/>
  <c r="L154" i="1" s="1"/>
  <c r="N154" i="1" s="1"/>
  <c r="M180" i="1"/>
  <c r="O180" i="1" s="1"/>
  <c r="O118" i="1"/>
  <c r="N118" i="1"/>
  <c r="M142" i="1"/>
  <c r="O142" i="1" s="1"/>
  <c r="M109" i="1"/>
  <c r="O109" i="1" s="1"/>
  <c r="M97" i="1"/>
  <c r="O97" i="1" s="1"/>
  <c r="M98" i="1"/>
  <c r="O98" i="1" s="1"/>
  <c r="M135" i="1"/>
  <c r="O135" i="1" s="1"/>
  <c r="J133" i="1"/>
  <c r="L133" i="1" s="1"/>
  <c r="N133" i="1" s="1"/>
  <c r="I137" i="1"/>
  <c r="J137" i="1" s="1"/>
  <c r="L137" i="1" s="1"/>
  <c r="N137" i="1" s="1"/>
  <c r="J128" i="1"/>
  <c r="L128" i="1" s="1"/>
  <c r="N128" i="1" s="1"/>
  <c r="J122" i="1"/>
  <c r="L122" i="1" s="1"/>
  <c r="O122" i="1" s="1"/>
  <c r="J174" i="1"/>
  <c r="L174" i="1" s="1"/>
  <c r="O174" i="1" s="1"/>
  <c r="O179" i="1"/>
  <c r="J111" i="1"/>
  <c r="L111" i="1" s="1"/>
  <c r="O111" i="1" s="1"/>
  <c r="M159" i="1"/>
  <c r="O187" i="1"/>
  <c r="H107" i="1"/>
  <c r="J107" i="1" s="1"/>
  <c r="L107" i="1" s="1"/>
  <c r="H182" i="1"/>
  <c r="M182" i="1" s="1"/>
  <c r="M189" i="1"/>
  <c r="J189" i="1"/>
  <c r="L189" i="1" s="1"/>
  <c r="M155" i="1"/>
  <c r="J167" i="1"/>
  <c r="L167" i="1" s="1"/>
  <c r="H102" i="1"/>
  <c r="J102" i="1" s="1"/>
  <c r="L102" i="1" s="1"/>
  <c r="M144" i="1"/>
  <c r="J144" i="1"/>
  <c r="L144" i="1" s="1"/>
  <c r="H143" i="1"/>
  <c r="J143" i="1" s="1"/>
  <c r="L143" i="1" s="1"/>
  <c r="M123" i="1"/>
  <c r="O123" i="1" s="1"/>
  <c r="H130" i="1"/>
  <c r="M148" i="1"/>
  <c r="J148" i="1"/>
  <c r="L148" i="1" s="1"/>
  <c r="J155" i="1"/>
  <c r="L155" i="1" s="1"/>
  <c r="M152" i="1"/>
  <c r="O152" i="1" s="1"/>
  <c r="H168" i="1"/>
  <c r="J168" i="1" s="1"/>
  <c r="L168" i="1" s="1"/>
  <c r="H188" i="1"/>
  <c r="I112" i="1"/>
  <c r="H112" i="1"/>
  <c r="I185" i="1"/>
  <c r="H185" i="1"/>
  <c r="H117" i="1"/>
  <c r="J117" i="1" s="1"/>
  <c r="L117" i="1" s="1"/>
  <c r="H169" i="1"/>
  <c r="I169" i="1"/>
  <c r="J159" i="1"/>
  <c r="L159" i="1" s="1"/>
  <c r="M114" i="1"/>
  <c r="J114" i="1"/>
  <c r="L114" i="1" s="1"/>
  <c r="H95" i="1"/>
  <c r="M186" i="1"/>
  <c r="J186" i="1"/>
  <c r="L186" i="1" s="1"/>
  <c r="H160" i="1"/>
  <c r="J100" i="1"/>
  <c r="L100" i="1" s="1"/>
  <c r="N100" i="1" s="1"/>
  <c r="M100" i="1"/>
  <c r="H151" i="1"/>
  <c r="H115" i="1"/>
  <c r="H139" i="1"/>
  <c r="H191" i="1"/>
  <c r="I191" i="1"/>
  <c r="H157" i="1"/>
  <c r="N170" i="1"/>
  <c r="M132" i="1"/>
  <c r="O132" i="1" s="1"/>
  <c r="O193" i="1"/>
  <c r="O153" i="1"/>
  <c r="J104" i="1"/>
  <c r="L104" i="1" s="1"/>
  <c r="M134" i="1"/>
  <c r="O134" i="1" s="1"/>
  <c r="J147" i="1"/>
  <c r="L147" i="1" s="1"/>
  <c r="O147" i="1" s="1"/>
  <c r="M121" i="1"/>
  <c r="M106" i="1"/>
  <c r="O106" i="1" s="1"/>
  <c r="J175" i="1"/>
  <c r="L175" i="1" s="1"/>
  <c r="N175" i="1" s="1"/>
  <c r="M129" i="1"/>
  <c r="O129" i="1" s="1"/>
  <c r="H94" i="1"/>
  <c r="M94" i="1" s="1"/>
  <c r="M192" i="1"/>
  <c r="I101" i="1"/>
  <c r="H101" i="1"/>
  <c r="H124" i="1"/>
  <c r="J124" i="1" s="1"/>
  <c r="L124" i="1" s="1"/>
  <c r="H177" i="1"/>
  <c r="J177" i="1" s="1"/>
  <c r="L177" i="1" s="1"/>
  <c r="I163" i="1"/>
  <c r="H163" i="1"/>
  <c r="H149" i="1"/>
  <c r="M149" i="1" s="1"/>
  <c r="M176" i="1"/>
  <c r="O176" i="1" s="1"/>
  <c r="M161" i="1"/>
  <c r="I127" i="1"/>
  <c r="H127" i="1"/>
  <c r="H116" i="1"/>
  <c r="I116" i="1"/>
  <c r="H183" i="1"/>
  <c r="I183" i="1"/>
  <c r="H108" i="1"/>
  <c r="I108" i="1"/>
  <c r="H171" i="1"/>
  <c r="H136" i="1"/>
  <c r="H164" i="1"/>
  <c r="H138" i="1"/>
  <c r="J192" i="1"/>
  <c r="L192" i="1" s="1"/>
  <c r="H162" i="1"/>
  <c r="H158" i="1"/>
  <c r="M156" i="1"/>
  <c r="J156" i="1"/>
  <c r="L156" i="1" s="1"/>
  <c r="M131" i="1"/>
  <c r="J131" i="1"/>
  <c r="L131" i="1" s="1"/>
  <c r="J161" i="1"/>
  <c r="L161" i="1" s="1"/>
  <c r="J150" i="1"/>
  <c r="L150" i="1" s="1"/>
  <c r="M150" i="1"/>
  <c r="H96" i="1"/>
  <c r="I96" i="1"/>
  <c r="I165" i="1"/>
  <c r="H165" i="1"/>
  <c r="I105" i="1"/>
  <c r="H105" i="1"/>
  <c r="I172" i="1"/>
  <c r="H172" i="1"/>
  <c r="H126" i="1"/>
  <c r="H125" i="1"/>
  <c r="J121" i="1"/>
  <c r="L121" i="1" s="1"/>
  <c r="N121" i="1" s="1"/>
  <c r="O99" i="1"/>
  <c r="O119" i="1"/>
  <c r="N99" i="1"/>
  <c r="O173" i="1"/>
  <c r="N173" i="1"/>
  <c r="N190" i="1"/>
  <c r="O190" i="1"/>
  <c r="N129" i="1"/>
  <c r="N97" i="1"/>
  <c r="N180" i="1"/>
  <c r="N134" i="1"/>
  <c r="N109" i="1"/>
  <c r="N184" i="1"/>
  <c r="N132" i="1"/>
  <c r="N176" i="1"/>
  <c r="N123" i="1"/>
  <c r="J145" i="1" l="1"/>
  <c r="L145" i="1" s="1"/>
  <c r="N145" i="1" s="1"/>
  <c r="J110" i="1"/>
  <c r="L110" i="1" s="1"/>
  <c r="O110" i="1" s="1"/>
  <c r="O178" i="1"/>
  <c r="M137" i="1"/>
  <c r="O137" i="1" s="1"/>
  <c r="O166" i="1"/>
  <c r="O154" i="1"/>
  <c r="O128" i="1"/>
  <c r="J141" i="1"/>
  <c r="L141" i="1" s="1"/>
  <c r="O141" i="1" s="1"/>
  <c r="N111" i="1"/>
  <c r="N122" i="1"/>
  <c r="O133" i="1"/>
  <c r="N174" i="1"/>
  <c r="M143" i="1"/>
  <c r="O143" i="1" s="1"/>
  <c r="M168" i="1"/>
  <c r="O168" i="1" s="1"/>
  <c r="J182" i="1"/>
  <c r="L182" i="1" s="1"/>
  <c r="N182" i="1" s="1"/>
  <c r="M102" i="1"/>
  <c r="O102" i="1" s="1"/>
  <c r="M117" i="1"/>
  <c r="O117" i="1" s="1"/>
  <c r="M107" i="1"/>
  <c r="O107" i="1" s="1"/>
  <c r="N167" i="1"/>
  <c r="O167" i="1"/>
  <c r="N189" i="1"/>
  <c r="O189" i="1"/>
  <c r="M169" i="1"/>
  <c r="O100" i="1"/>
  <c r="N148" i="1"/>
  <c r="O148" i="1"/>
  <c r="J130" i="1"/>
  <c r="L130" i="1" s="1"/>
  <c r="N130" i="1" s="1"/>
  <c r="M130" i="1"/>
  <c r="J188" i="1"/>
  <c r="L188" i="1" s="1"/>
  <c r="N188" i="1" s="1"/>
  <c r="M188" i="1"/>
  <c r="N144" i="1"/>
  <c r="O144" i="1"/>
  <c r="O155" i="1"/>
  <c r="N155" i="1"/>
  <c r="M115" i="1"/>
  <c r="J115" i="1"/>
  <c r="L115" i="1" s="1"/>
  <c r="N107" i="1"/>
  <c r="M95" i="1"/>
  <c r="J95" i="1"/>
  <c r="L95" i="1" s="1"/>
  <c r="N143" i="1"/>
  <c r="N114" i="1"/>
  <c r="O114" i="1"/>
  <c r="J169" i="1"/>
  <c r="L169" i="1" s="1"/>
  <c r="M151" i="1"/>
  <c r="J151" i="1"/>
  <c r="L151" i="1" s="1"/>
  <c r="N159" i="1"/>
  <c r="O159" i="1"/>
  <c r="J185" i="1"/>
  <c r="L185" i="1" s="1"/>
  <c r="N185" i="1" s="1"/>
  <c r="M185" i="1"/>
  <c r="M160" i="1"/>
  <c r="J160" i="1"/>
  <c r="L160" i="1" s="1"/>
  <c r="N102" i="1"/>
  <c r="J112" i="1"/>
  <c r="L112" i="1" s="1"/>
  <c r="N112" i="1" s="1"/>
  <c r="M112" i="1"/>
  <c r="J139" i="1"/>
  <c r="L139" i="1" s="1"/>
  <c r="N139" i="1" s="1"/>
  <c r="M139" i="1"/>
  <c r="N186" i="1"/>
  <c r="O186" i="1"/>
  <c r="N168" i="1"/>
  <c r="M157" i="1"/>
  <c r="J157" i="1"/>
  <c r="L157" i="1" s="1"/>
  <c r="N117" i="1"/>
  <c r="M191" i="1"/>
  <c r="J191" i="1"/>
  <c r="L191" i="1" s="1"/>
  <c r="O145" i="1"/>
  <c r="N147" i="1"/>
  <c r="M183" i="1"/>
  <c r="O104" i="1"/>
  <c r="N104" i="1"/>
  <c r="O175" i="1"/>
  <c r="M124" i="1"/>
  <c r="O124" i="1" s="1"/>
  <c r="M177" i="1"/>
  <c r="O177" i="1" s="1"/>
  <c r="M101" i="1"/>
  <c r="J94" i="1"/>
  <c r="L94" i="1" s="1"/>
  <c r="O94" i="1" s="1"/>
  <c r="J101" i="1"/>
  <c r="L101" i="1" s="1"/>
  <c r="M163" i="1"/>
  <c r="J163" i="1"/>
  <c r="L163" i="1" s="1"/>
  <c r="M116" i="1"/>
  <c r="J149" i="1"/>
  <c r="L149" i="1" s="1"/>
  <c r="N149" i="1" s="1"/>
  <c r="J172" i="1"/>
  <c r="L172" i="1" s="1"/>
  <c r="N172" i="1" s="1"/>
  <c r="M172" i="1"/>
  <c r="N177" i="1"/>
  <c r="O161" i="1"/>
  <c r="N161" i="1"/>
  <c r="J108" i="1"/>
  <c r="L108" i="1" s="1"/>
  <c r="M108" i="1"/>
  <c r="N131" i="1"/>
  <c r="O131" i="1"/>
  <c r="O192" i="1"/>
  <c r="N192" i="1"/>
  <c r="O150" i="1"/>
  <c r="N150" i="1"/>
  <c r="J105" i="1"/>
  <c r="L105" i="1" s="1"/>
  <c r="N105" i="1" s="1"/>
  <c r="M105" i="1"/>
  <c r="J138" i="1"/>
  <c r="L138" i="1" s="1"/>
  <c r="M138" i="1"/>
  <c r="J183" i="1"/>
  <c r="L183" i="1" s="1"/>
  <c r="N124" i="1"/>
  <c r="N156" i="1"/>
  <c r="O156" i="1"/>
  <c r="M164" i="1"/>
  <c r="J164" i="1"/>
  <c r="L164" i="1" s="1"/>
  <c r="J116" i="1"/>
  <c r="L116" i="1" s="1"/>
  <c r="N116" i="1" s="1"/>
  <c r="J125" i="1"/>
  <c r="L125" i="1" s="1"/>
  <c r="M125" i="1"/>
  <c r="J165" i="1"/>
  <c r="L165" i="1" s="1"/>
  <c r="M165" i="1"/>
  <c r="O121" i="1"/>
  <c r="M96" i="1"/>
  <c r="J96" i="1"/>
  <c r="L96" i="1" s="1"/>
  <c r="M126" i="1"/>
  <c r="J126" i="1"/>
  <c r="L126" i="1" s="1"/>
  <c r="M158" i="1"/>
  <c r="J158" i="1"/>
  <c r="L158" i="1" s="1"/>
  <c r="M136" i="1"/>
  <c r="J136" i="1"/>
  <c r="L136" i="1" s="1"/>
  <c r="M127" i="1"/>
  <c r="J127" i="1"/>
  <c r="L127" i="1" s="1"/>
  <c r="J162" i="1"/>
  <c r="L162" i="1" s="1"/>
  <c r="M162" i="1"/>
  <c r="M171" i="1"/>
  <c r="J171" i="1"/>
  <c r="L171" i="1" s="1"/>
  <c r="N110" i="1" l="1"/>
  <c r="O182" i="1"/>
  <c r="N141" i="1"/>
  <c r="O139" i="1"/>
  <c r="O185" i="1"/>
  <c r="O188" i="1"/>
  <c r="O112" i="1"/>
  <c r="O130" i="1"/>
  <c r="O95" i="1"/>
  <c r="N95" i="1"/>
  <c r="O151" i="1"/>
  <c r="N151" i="1"/>
  <c r="O160" i="1"/>
  <c r="N160" i="1"/>
  <c r="N169" i="1"/>
  <c r="O169" i="1"/>
  <c r="N115" i="1"/>
  <c r="O115" i="1"/>
  <c r="N157" i="1"/>
  <c r="O157" i="1"/>
  <c r="N191" i="1"/>
  <c r="O191" i="1"/>
  <c r="N94" i="1"/>
  <c r="O101" i="1"/>
  <c r="O172" i="1"/>
  <c r="O116" i="1"/>
  <c r="N101" i="1"/>
  <c r="O163" i="1"/>
  <c r="N163" i="1"/>
  <c r="O149" i="1"/>
  <c r="N126" i="1"/>
  <c r="O126" i="1"/>
  <c r="N165" i="1"/>
  <c r="O165" i="1"/>
  <c r="O96" i="1"/>
  <c r="N96" i="1"/>
  <c r="N125" i="1"/>
  <c r="O125" i="1"/>
  <c r="N183" i="1"/>
  <c r="O183" i="1"/>
  <c r="O138" i="1"/>
  <c r="N138" i="1"/>
  <c r="N162" i="1"/>
  <c r="O162" i="1"/>
  <c r="O127" i="1"/>
  <c r="N127" i="1"/>
  <c r="O136" i="1"/>
  <c r="N136" i="1"/>
  <c r="N164" i="1"/>
  <c r="O164" i="1"/>
  <c r="O171" i="1"/>
  <c r="N171" i="1"/>
  <c r="O158" i="1"/>
  <c r="N158" i="1"/>
  <c r="O105" i="1"/>
  <c r="N108" i="1"/>
  <c r="O108" i="1"/>
</calcChain>
</file>

<file path=xl/sharedStrings.xml><?xml version="1.0" encoding="utf-8"?>
<sst xmlns="http://schemas.openxmlformats.org/spreadsheetml/2006/main" count="81" uniqueCount="57">
  <si>
    <t>Q:</t>
  </si>
  <si>
    <t>[ohms]</t>
  </si>
  <si>
    <t>Frequency</t>
  </si>
  <si>
    <t xml:space="preserve"> </t>
  </si>
  <si>
    <t>Application information and hints:</t>
  </si>
  <si>
    <t>Equivalent circuits, and expressions used on the worksheets</t>
  </si>
  <si>
    <t>The complex impedance of the series-equivalent capacitor model:</t>
  </si>
  <si>
    <t>The absolute value of the impedance:</t>
  </si>
  <si>
    <t>The admittance of capacitor with the components of series equivalent (R, L, C)</t>
  </si>
  <si>
    <t>N_sweep</t>
  </si>
  <si>
    <t>n</t>
  </si>
  <si>
    <t>This toolset is copyright, Istvan Novak. All rights reserved. You are hereby granted a limited right to run, copy, and reproduce the toolset for your personal, non-commercial purposes only. By using the file(s), you acknowledge not to run, show or disseminate in any way the toolset in full or in part at public or commercial presentations without the express written consent of the author.</t>
  </si>
  <si>
    <t xml:space="preserve">  C capacitance  [F]:</t>
  </si>
  <si>
    <t xml:space="preserve">  L (ESL) series inductance  [H]:</t>
  </si>
  <si>
    <t>[Hz]</t>
  </si>
  <si>
    <t xml:space="preserve">  Dielectric loss Df [-]:</t>
  </si>
  <si>
    <t xml:space="preserve">  Rs (ESR) reries resistance  [ohm]:</t>
  </si>
  <si>
    <t>C(f)</t>
  </si>
  <si>
    <t>Df(f)</t>
  </si>
  <si>
    <t>G(f)</t>
  </si>
  <si>
    <t>Ymag</t>
  </si>
  <si>
    <t>Yphase</t>
  </si>
  <si>
    <t>Rps</t>
  </si>
  <si>
    <t>Rs</t>
  </si>
  <si>
    <t>Rs+Rps</t>
  </si>
  <si>
    <t>Phase</t>
  </si>
  <si>
    <t>Xcs</t>
  </si>
  <si>
    <t>N</t>
  </si>
  <si>
    <t>Sweep</t>
  </si>
  <si>
    <t>Min</t>
  </si>
  <si>
    <t>Max</t>
  </si>
  <si>
    <t>Dielectric loss results in frequency-dependent capacitance and loss tangent.  If C(fo) capacitance and Df(fo) loss tangent are known at a given fo frequency, C(f) and Df(f) can be calculated from the wide-band Debye model as:</t>
  </si>
  <si>
    <t>The Multiple-C worksheet assumes frequency-independent capacitance, inductance and resistance for all four banks of capacitors.</t>
  </si>
  <si>
    <t>Chart</t>
  </si>
  <si>
    <t>Fmin</t>
  </si>
  <si>
    <t>Fmax</t>
  </si>
  <si>
    <t>inc</t>
  </si>
  <si>
    <t>N_stps</t>
  </si>
  <si>
    <t>|Zc|</t>
  </si>
  <si>
    <t>The Single-C worksheet assumes frequency-dependent capacitance and dielectric loss tangent, and frequency-dependent series conductor loss and inductance.</t>
  </si>
  <si>
    <t>The series resistive losses assume an Rs DC resistance value with an sqrt(f) frequency dependence</t>
  </si>
  <si>
    <t>with an Fsk skin corner frequency:</t>
  </si>
  <si>
    <t xml:space="preserve">  Input data:</t>
  </si>
  <si>
    <t>Impedance of a single capacitor</t>
  </si>
  <si>
    <t>SRF [Hz]</t>
  </si>
  <si>
    <t xml:space="preserve">1.,  This file uses dot (.) as separator between the integer and fractional parts of numbers.   Preferences in your Microsoft Excel options must be set or be changed accordingly. </t>
  </si>
  <si>
    <r>
      <t>2., Enter your data in the top left area of the Time_harm worksheet.  Select the required input parameter (</t>
    </r>
    <r>
      <rPr>
        <sz val="10"/>
        <color indexed="10"/>
        <rFont val="Arial"/>
        <family val="2"/>
      </rPr>
      <t>red</t>
    </r>
    <r>
      <rPr>
        <sz val="10"/>
        <rFont val="Arial"/>
      </rPr>
      <t xml:space="preserve">) and enter your data in the units shown.  Numbers shown in </t>
    </r>
    <r>
      <rPr>
        <sz val="10"/>
        <color indexed="12"/>
        <rFont val="Arial"/>
        <family val="2"/>
      </rPr>
      <t>blue</t>
    </r>
    <r>
      <rPr>
        <sz val="10"/>
        <rFont val="Arial"/>
      </rPr>
      <t xml:space="preserve"> indicate output fields.  It is not suggested to change these fields unless you understand the implications. Grey buttons with green text indicate sweep buttons.  If you click on it, the particular parameter will be swept with respect to its nominal entry, scaled between the Min and Max multiplier fields.                                                                                      </t>
    </r>
  </si>
  <si>
    <t>4.,   For explanatory information, see the worksheet "Reference". For suggested input data to explore, use the Data &gt;&gt; What-if Analysis &gt;&gt; Scenario toolbar.</t>
  </si>
  <si>
    <t>5.,  If Automatic Recalculation is selected in the Options &gt;&gt; Formulas menu, numerical and graphical outputs are automatically updated after each new entry.</t>
  </si>
  <si>
    <t>6.,  On slower computers, deselect Automatic Recalculation, and use manual recalculation by pressing F9.</t>
  </si>
  <si>
    <t>7.,  For best viewing, set the current window to display all input output fields and graphs.</t>
  </si>
  <si>
    <t>8.,  The calculation part of the worksheets can be viewed and changed if necessary below the input/output areas.  To navigate among cells, you can switch back on the Row and Column Headers and Scroll bars in the Options &gt;&gt; Advanced &gt;&gt; Display menu.</t>
  </si>
  <si>
    <t xml:space="preserve">  Skin corner frequency (F_Rs) of Rs [Hz]:</t>
  </si>
  <si>
    <t xml:space="preserve">  fo frequency for C and Df (F_Df)  [Hz]:</t>
  </si>
  <si>
    <t xml:space="preserve"> File: Lossy-capacitor-model_WExcel2016-32-64b_v04.xlsm  With comments, please contact:</t>
  </si>
  <si>
    <t>3.,  There is no error checking of most of your entered input data.  Physically invalid input (e.g., negative dielectric constant) may result in meaningless output.</t>
  </si>
  <si>
    <t>9., This spreadsheet has been tested on Windows 7 and 10 with 32-bit and 64-bit Excel 2016, with US system settings.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</si>
</sst>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E+0"/>
    <numFmt numFmtId="165" formatCode="0.0E+00"/>
  </numFmts>
  <fonts count="14" x14ac:knownFonts="1">
    <font>
      <sz val="10"/>
      <name val="Arial"/>
    </font>
    <font>
      <b/>
      <sz val="10"/>
      <name val="Arial"/>
    </font>
    <font>
      <sz val="10"/>
      <name val="Arial"/>
    </font>
    <font>
      <sz val="8"/>
      <name val="Arial"/>
    </font>
    <font>
      <b/>
      <sz val="10"/>
      <name val="Arial"/>
      <family val="2"/>
    </font>
    <font>
      <b/>
      <sz val="10"/>
      <color indexed="12"/>
      <name val="Arial"/>
      <family val="2"/>
    </font>
    <font>
      <b/>
      <sz val="12"/>
      <color indexed="12"/>
      <name val="Arial"/>
      <family val="2"/>
    </font>
    <font>
      <i/>
      <sz val="10"/>
      <color indexed="10"/>
      <name val="Arial"/>
      <family val="2"/>
    </font>
    <font>
      <sz val="10"/>
      <color indexed="8"/>
      <name val="Arial"/>
      <family val="2"/>
    </font>
    <font>
      <sz val="10"/>
      <name val="Arial"/>
      <family val="2"/>
    </font>
    <font>
      <sz val="10"/>
      <color indexed="12"/>
      <name val="Arial"/>
      <family val="2"/>
    </font>
    <font>
      <sz val="10"/>
      <color indexed="10"/>
      <name val="Arial"/>
      <family val="2"/>
    </font>
    <font>
      <sz val="10"/>
      <color indexed="56"/>
      <name val="Arial"/>
      <family val="2"/>
    </font>
    <font>
      <sz val="10"/>
      <color indexed="10"/>
      <name val="Arial"/>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applyAlignment="1">
      <alignment horizontal="center"/>
    </xf>
    <xf numFmtId="0" fontId="5" fillId="0" borderId="0" xfId="0" applyFont="1" applyAlignment="1">
      <alignment vertical="center"/>
    </xf>
    <xf numFmtId="0" fontId="0" fillId="0" borderId="0" xfId="0" applyAlignment="1">
      <alignment wrapText="1"/>
    </xf>
    <xf numFmtId="0" fontId="0" fillId="0" borderId="0" xfId="0" applyAlignment="1">
      <alignment horizontal="center"/>
    </xf>
    <xf numFmtId="0" fontId="6" fillId="0" borderId="0" xfId="0" applyFont="1" applyAlignment="1">
      <alignment vertical="center"/>
    </xf>
    <xf numFmtId="0" fontId="0" fillId="2" borderId="0" xfId="0" applyFill="1"/>
    <xf numFmtId="0" fontId="4" fillId="0" borderId="0" xfId="0" applyFont="1"/>
    <xf numFmtId="0" fontId="0" fillId="0" borderId="0" xfId="0"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9" fillId="0" borderId="0" xfId="0" applyFont="1" applyAlignment="1">
      <alignment wrapText="1"/>
    </xf>
    <xf numFmtId="0" fontId="11" fillId="0" borderId="0" xfId="0" applyFont="1" applyAlignment="1">
      <alignment horizontal="center"/>
    </xf>
    <xf numFmtId="0" fontId="0" fillId="0" borderId="0" xfId="0" applyNumberFormat="1" applyAlignment="1">
      <alignment vertical="top" wrapText="1"/>
    </xf>
    <xf numFmtId="11" fontId="13" fillId="0" borderId="0" xfId="0" applyNumberFormat="1" applyFont="1" applyAlignment="1">
      <alignment horizontal="center"/>
    </xf>
    <xf numFmtId="0" fontId="11" fillId="0" borderId="0" xfId="0" applyFont="1" applyFill="1" applyBorder="1" applyAlignment="1">
      <alignment horizontal="center"/>
    </xf>
    <xf numFmtId="0" fontId="2" fillId="0" borderId="0" xfId="0" applyFont="1" applyAlignment="1"/>
    <xf numFmtId="0" fontId="0" fillId="0" borderId="0" xfId="0" applyBorder="1"/>
    <xf numFmtId="0" fontId="0" fillId="0" borderId="1" xfId="0" applyBorder="1" applyAlignment="1">
      <alignment horizontal="center"/>
    </xf>
    <xf numFmtId="0" fontId="8" fillId="0" borderId="2" xfId="0" applyFont="1" applyFill="1" applyBorder="1"/>
    <xf numFmtId="0" fontId="0" fillId="0" borderId="0" xfId="0" applyFill="1"/>
    <xf numFmtId="0" fontId="7" fillId="0" borderId="2" xfId="0" applyFont="1" applyFill="1" applyBorder="1"/>
    <xf numFmtId="0" fontId="0" fillId="0" borderId="2" xfId="0" applyFill="1" applyBorder="1"/>
    <xf numFmtId="0" fontId="0" fillId="0" borderId="2" xfId="0" applyFill="1" applyBorder="1" applyAlignment="1">
      <alignment horizontal="center"/>
    </xf>
    <xf numFmtId="0" fontId="9" fillId="0" borderId="3" xfId="0" applyFont="1" applyFill="1" applyBorder="1"/>
    <xf numFmtId="0" fontId="0" fillId="0" borderId="4" xfId="0" applyFill="1" applyBorder="1"/>
    <xf numFmtId="0" fontId="0" fillId="0" borderId="5" xfId="0" applyFill="1" applyBorder="1"/>
    <xf numFmtId="11" fontId="11" fillId="0" borderId="6" xfId="0" applyNumberFormat="1" applyFont="1" applyFill="1" applyBorder="1" applyAlignment="1">
      <alignment horizontal="center"/>
    </xf>
    <xf numFmtId="0" fontId="9" fillId="0" borderId="1" xfId="0" applyFont="1" applyFill="1" applyBorder="1"/>
    <xf numFmtId="0" fontId="0" fillId="0" borderId="0" xfId="0" applyFill="1" applyBorder="1"/>
    <xf numFmtId="0" fontId="0" fillId="0" borderId="7" xfId="0" applyFill="1" applyBorder="1"/>
    <xf numFmtId="0" fontId="11" fillId="0" borderId="8" xfId="0" applyFont="1" applyFill="1" applyBorder="1" applyAlignment="1">
      <alignment horizontal="center"/>
    </xf>
    <xf numFmtId="11" fontId="11" fillId="0" borderId="8" xfId="0" applyNumberFormat="1" applyFont="1" applyFill="1" applyBorder="1" applyAlignment="1">
      <alignment horizontal="center"/>
    </xf>
    <xf numFmtId="0" fontId="13" fillId="0" borderId="8" xfId="0" applyFont="1" applyFill="1" applyBorder="1" applyAlignment="1">
      <alignment horizontal="center"/>
    </xf>
    <xf numFmtId="0" fontId="9" fillId="0" borderId="9" xfId="0" applyFont="1" applyFill="1" applyBorder="1"/>
    <xf numFmtId="0" fontId="0" fillId="0" borderId="10" xfId="0" applyFill="1" applyBorder="1"/>
    <xf numFmtId="0" fontId="10" fillId="0" borderId="12" xfId="0" applyFont="1" applyFill="1" applyBorder="1" applyAlignment="1">
      <alignment horizontal="center"/>
    </xf>
    <xf numFmtId="0" fontId="0" fillId="0" borderId="8" xfId="0" applyFill="1" applyBorder="1" applyAlignment="1">
      <alignment horizontal="center"/>
    </xf>
    <xf numFmtId="0" fontId="9" fillId="0" borderId="8" xfId="0" applyFont="1" applyFill="1" applyBorder="1" applyAlignment="1">
      <alignment horizontal="center"/>
    </xf>
    <xf numFmtId="0" fontId="8" fillId="0" borderId="8" xfId="0" applyFont="1" applyFill="1" applyBorder="1" applyAlignment="1">
      <alignment horizontal="center"/>
    </xf>
    <xf numFmtId="0" fontId="13" fillId="0" borderId="11" xfId="0" applyFont="1" applyFill="1" applyBorder="1" applyAlignment="1">
      <alignment horizontal="center"/>
    </xf>
    <xf numFmtId="2" fontId="12" fillId="0" borderId="11" xfId="0" applyNumberFormat="1" applyFont="1" applyFill="1" applyBorder="1" applyAlignment="1">
      <alignment horizontal="center"/>
    </xf>
    <xf numFmtId="0" fontId="0" fillId="0" borderId="12" xfId="0" applyFill="1" applyBorder="1" applyAlignment="1">
      <alignment horizontal="center"/>
    </xf>
    <xf numFmtId="0" fontId="0" fillId="0" borderId="0" xfId="0" applyAlignment="1" applyProtection="1">
      <alignment vertical="top" wrapText="1"/>
      <protection locked="0"/>
    </xf>
    <xf numFmtId="0" fontId="0" fillId="0" borderId="0" xfId="0" applyAlignment="1">
      <alignment vertical="top" wrapText="1"/>
    </xf>
    <xf numFmtId="164" fontId="13" fillId="0" borderId="8" xfId="0" applyNumberFormat="1" applyFont="1" applyFill="1" applyBorder="1" applyAlignment="1">
      <alignment horizontal="center"/>
    </xf>
    <xf numFmtId="165" fontId="13" fillId="0" borderId="11" xfId="0" applyNumberFormat="1" applyFont="1" applyFill="1" applyBorder="1" applyAlignment="1">
      <alignment horizontal="center"/>
    </xf>
    <xf numFmtId="165" fontId="13" fillId="0" borderId="8" xfId="0" applyNumberFormat="1" applyFont="1" applyFill="1" applyBorder="1" applyAlignment="1">
      <alignment horizontal="center"/>
    </xf>
    <xf numFmtId="165" fontId="10" fillId="0" borderId="1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100" b="0" i="0" u="none" strike="noStrike" baseline="0">
                <a:solidFill>
                  <a:srgbClr val="0000FF"/>
                </a:solidFill>
                <a:latin typeface="Arial"/>
                <a:cs typeface="Arial"/>
              </a:rPr>
              <a:t>Impedance magnitude</a:t>
            </a:r>
            <a:r>
              <a:rPr lang="en-US" sz="1100" b="0" i="0" u="none" strike="noStrike" baseline="0">
                <a:solidFill>
                  <a:srgbClr val="000000"/>
                </a:solidFill>
                <a:latin typeface="Arial"/>
                <a:cs typeface="Arial"/>
              </a:rPr>
              <a:t>, </a:t>
            </a:r>
            <a:r>
              <a:rPr lang="en-US" sz="1100" b="0" i="0" u="none" strike="noStrike" baseline="0">
                <a:solidFill>
                  <a:srgbClr val="008000"/>
                </a:solidFill>
                <a:latin typeface="Arial"/>
                <a:cs typeface="Arial"/>
              </a:rPr>
              <a:t>real part</a:t>
            </a:r>
            <a:r>
              <a:rPr lang="en-US" sz="1100" b="0" i="0" u="none" strike="noStrike" baseline="0">
                <a:solidFill>
                  <a:srgbClr val="000000"/>
                </a:solidFill>
                <a:latin typeface="Arial"/>
                <a:cs typeface="Arial"/>
              </a:rPr>
              <a:t> and </a:t>
            </a:r>
            <a:r>
              <a:rPr lang="en-US" sz="1100" b="0" i="0" u="none" strike="noStrike" baseline="0">
                <a:solidFill>
                  <a:srgbClr val="FF0000"/>
                </a:solidFill>
                <a:latin typeface="Arial"/>
                <a:cs typeface="Arial"/>
              </a:rPr>
              <a:t>phase</a:t>
            </a:r>
            <a:r>
              <a:rPr lang="en-US" sz="1100" b="0" i="0" u="none" strike="noStrike" baseline="0">
                <a:solidFill>
                  <a:srgbClr val="000000"/>
                </a:solidFill>
                <a:latin typeface="Arial"/>
                <a:cs typeface="Arial"/>
              </a:rPr>
              <a:t> of capacitor    [</a:t>
            </a:r>
            <a:r>
              <a:rPr lang="en-US" sz="1100" b="0" i="0" u="none" strike="noStrike" baseline="0">
                <a:solidFill>
                  <a:srgbClr val="0000FF"/>
                </a:solidFill>
                <a:latin typeface="Arial"/>
                <a:cs typeface="Arial"/>
              </a:rPr>
              <a:t>Ohm</a:t>
            </a:r>
            <a:r>
              <a:rPr lang="en-US" sz="1100" b="0" i="0" u="none" strike="noStrike" baseline="0">
                <a:solidFill>
                  <a:srgbClr val="000000"/>
                </a:solidFill>
                <a:latin typeface="Arial"/>
                <a:cs typeface="Arial"/>
              </a:rPr>
              <a:t>, </a:t>
            </a:r>
            <a:r>
              <a:rPr lang="en-US" sz="1100" b="0" i="0" u="none" strike="noStrike" baseline="0">
                <a:solidFill>
                  <a:srgbClr val="008000"/>
                </a:solidFill>
                <a:latin typeface="Arial"/>
                <a:cs typeface="Arial"/>
              </a:rPr>
              <a:t>Ohm</a:t>
            </a:r>
            <a:r>
              <a:rPr lang="en-US" sz="1100" b="0" i="0" u="none" strike="noStrike" baseline="0">
                <a:solidFill>
                  <a:srgbClr val="000000"/>
                </a:solidFill>
                <a:latin typeface="Arial"/>
                <a:cs typeface="Arial"/>
              </a:rPr>
              <a:t>, </a:t>
            </a:r>
            <a:r>
              <a:rPr lang="en-US" sz="1100" b="0" i="0" u="none" strike="noStrike" baseline="0">
                <a:solidFill>
                  <a:srgbClr val="FF0000"/>
                </a:solidFill>
                <a:latin typeface="Arial"/>
                <a:cs typeface="Arial"/>
              </a:rPr>
              <a:t>deg</a:t>
            </a:r>
            <a:r>
              <a:rPr lang="en-US" sz="1100" b="0" i="0" u="none" strike="noStrike" baseline="0">
                <a:solidFill>
                  <a:srgbClr val="000000"/>
                </a:solidFill>
                <a:latin typeface="Arial"/>
                <a:cs typeface="Arial"/>
              </a:rPr>
              <a:t>]</a:t>
            </a:r>
          </a:p>
        </c:rich>
      </c:tx>
      <c:layout>
        <c:manualLayout>
          <c:xMode val="edge"/>
          <c:yMode val="edge"/>
          <c:x val="0.11378340981713569"/>
          <c:y val="5.5556430446194224E-2"/>
        </c:manualLayout>
      </c:layout>
      <c:overlay val="0"/>
      <c:spPr>
        <a:noFill/>
        <a:ln w="25400">
          <a:noFill/>
        </a:ln>
      </c:spPr>
    </c:title>
    <c:autoTitleDeleted val="0"/>
    <c:plotArea>
      <c:layout>
        <c:manualLayout>
          <c:layoutTarget val="inner"/>
          <c:xMode val="edge"/>
          <c:yMode val="edge"/>
          <c:x val="0.13906891791473788"/>
          <c:y val="0.19815449770328086"/>
          <c:w val="0.62454586772618648"/>
          <c:h val="0.58335202594891089"/>
        </c:manualLayout>
      </c:layout>
      <c:scatterChart>
        <c:scatterStyle val="lineMarker"/>
        <c:varyColors val="0"/>
        <c:ser>
          <c:idx val="0"/>
          <c:order val="0"/>
          <c:tx>
            <c:strRef>
              <c:f>'Single-C'!$N$93</c:f>
              <c:strCache>
                <c:ptCount val="1"/>
                <c:pt idx="0">
                  <c:v>|Zc|</c:v>
                </c:pt>
              </c:strCache>
            </c:strRef>
          </c:tx>
          <c:spPr>
            <a:ln w="25400">
              <a:solidFill>
                <a:srgbClr val="0000FF"/>
              </a:solidFill>
              <a:prstDash val="solid"/>
            </a:ln>
          </c:spPr>
          <c:marker>
            <c:symbol val="none"/>
          </c:marker>
          <c:xVal>
            <c:numRef>
              <c:f>'Single-C'!$D$94:$D$193</c:f>
              <c:numCache>
                <c:formatCode>General</c:formatCode>
                <c:ptCount val="100"/>
                <c:pt idx="0">
                  <c:v>1</c:v>
                </c:pt>
                <c:pt idx="1">
                  <c:v>1.2618568830660204</c:v>
                </c:pt>
                <c:pt idx="2">
                  <c:v>1.5922827933410924</c:v>
                </c:pt>
                <c:pt idx="3">
                  <c:v>2.0092330025650469</c:v>
                </c:pt>
                <c:pt idx="4">
                  <c:v>2.5353644939701119</c:v>
                </c:pt>
                <c:pt idx="5">
                  <c:v>3.1992671377973836</c:v>
                </c:pt>
                <c:pt idx="6">
                  <c:v>4.0370172585965545</c:v>
                </c:pt>
                <c:pt idx="7">
                  <c:v>5.0941380148163784</c:v>
                </c:pt>
                <c:pt idx="8">
                  <c:v>6.4280731172843213</c:v>
                </c:pt>
                <c:pt idx="9">
                  <c:v>8.1113083078968717</c:v>
                </c:pt>
                <c:pt idx="10">
                  <c:v>10.235310218990262</c:v>
                </c:pt>
                <c:pt idx="11">
                  <c:v>12.915496650148837</c:v>
                </c:pt>
                <c:pt idx="12">
                  <c:v>16.297508346206442</c:v>
                </c:pt>
                <c:pt idx="13">
                  <c:v>20.565123083486515</c:v>
                </c:pt>
                <c:pt idx="14">
                  <c:v>25.950242113997358</c:v>
                </c:pt>
                <c:pt idx="15">
                  <c:v>32.74549162877728</c:v>
                </c:pt>
                <c:pt idx="16">
                  <c:v>41.320124001153374</c:v>
                </c:pt>
                <c:pt idx="17">
                  <c:v>52.140082879996854</c:v>
                </c:pt>
                <c:pt idx="18">
                  <c:v>65.793322465756802</c:v>
                </c:pt>
                <c:pt idx="19">
                  <c:v>83.021756813197456</c:v>
                </c:pt>
                <c:pt idx="20">
                  <c:v>104.7615752789665</c:v>
                </c:pt>
                <c:pt idx="21">
                  <c:v>132.19411484660293</c:v>
                </c:pt>
                <c:pt idx="22">
                  <c:v>166.8100537200059</c:v>
                </c:pt>
                <c:pt idx="23">
                  <c:v>210.49041445120204</c:v>
                </c:pt>
                <c:pt idx="24">
                  <c:v>265.6087782946687</c:v>
                </c:pt>
                <c:pt idx="25">
                  <c:v>335.16026509388428</c:v>
                </c:pt>
                <c:pt idx="26">
                  <c:v>422.92428743894993</c:v>
                </c:pt>
                <c:pt idx="27">
                  <c:v>533.66992312063098</c:v>
                </c:pt>
                <c:pt idx="28">
                  <c:v>673.41506577508221</c:v>
                </c:pt>
                <c:pt idx="29">
                  <c:v>849.75343590864441</c:v>
                </c:pt>
                <c:pt idx="30">
                  <c:v>1072.2672220103234</c:v>
                </c:pt>
                <c:pt idx="31">
                  <c:v>1353.0477745798071</c:v>
                </c:pt>
                <c:pt idx="32">
                  <c:v>1707.3526474706912</c:v>
                </c:pt>
                <c:pt idx="33">
                  <c:v>2154.4346900318842</c:v>
                </c:pt>
                <c:pt idx="34">
                  <c:v>2718.5882427329416</c:v>
                </c:pt>
                <c:pt idx="35">
                  <c:v>3430.4692863149189</c:v>
                </c:pt>
                <c:pt idx="36">
                  <c:v>4328.7612810830597</c:v>
                </c:pt>
                <c:pt idx="37">
                  <c:v>5462.2772176843437</c:v>
                </c:pt>
                <c:pt idx="38">
                  <c:v>6892.6121043496996</c:v>
                </c:pt>
                <c:pt idx="39">
                  <c:v>8697.4900261778348</c:v>
                </c:pt>
                <c:pt idx="40">
                  <c:v>10974.987654930565</c:v>
                </c:pt>
                <c:pt idx="41">
                  <c:v>13848.863713938736</c:v>
                </c:pt>
                <c:pt idx="42">
                  <c:v>17475.284000076845</c:v>
                </c:pt>
                <c:pt idx="43">
                  <c:v>22051.307399030462</c:v>
                </c:pt>
                <c:pt idx="44">
                  <c:v>27825.594022071255</c:v>
                </c:pt>
                <c:pt idx="45">
                  <c:v>35111.917342151326</c:v>
                </c:pt>
                <c:pt idx="46">
                  <c:v>44306.214575838814</c:v>
                </c:pt>
                <c:pt idx="47">
                  <c:v>55908.101825122249</c:v>
                </c:pt>
                <c:pt idx="48">
                  <c:v>70548.023107186469</c:v>
                </c:pt>
                <c:pt idx="49">
                  <c:v>89021.508544503886</c:v>
                </c:pt>
                <c:pt idx="50">
                  <c:v>112332.40329780278</c:v>
                </c:pt>
                <c:pt idx="51">
                  <c:v>141747.41629268057</c:v>
                </c:pt>
                <c:pt idx="52">
                  <c:v>178864.95290574359</c:v>
                </c:pt>
                <c:pt idx="53">
                  <c:v>225701.9719633921</c:v>
                </c:pt>
                <c:pt idx="54">
                  <c:v>284803.5868435803</c:v>
                </c:pt>
                <c:pt idx="55">
                  <c:v>359381.36638046283</c:v>
                </c:pt>
                <c:pt idx="56">
                  <c:v>453487.85081285844</c:v>
                </c:pt>
                <c:pt idx="57">
                  <c:v>572236.76593502203</c:v>
                </c:pt>
                <c:pt idx="58">
                  <c:v>722080.90183854674</c:v>
                </c:pt>
                <c:pt idx="59">
                  <c:v>911162.75611548952</c:v>
                </c:pt>
                <c:pt idx="60">
                  <c:v>1149756.9953977363</c:v>
                </c:pt>
                <c:pt idx="61">
                  <c:v>1450828.7784959404</c:v>
                </c:pt>
                <c:pt idx="62">
                  <c:v>1830738.280295369</c:v>
                </c:pt>
                <c:pt idx="63">
                  <c:v>2310129.7000831608</c:v>
                </c:pt>
                <c:pt idx="64">
                  <c:v>2915053.0628251783</c:v>
                </c:pt>
                <c:pt idx="65">
                  <c:v>3678379.7718286356</c:v>
                </c:pt>
                <c:pt idx="66">
                  <c:v>4641588.8336127819</c:v>
                </c:pt>
                <c:pt idx="67">
                  <c:v>5857020.8180566691</c:v>
                </c:pt>
                <c:pt idx="68">
                  <c:v>7390722.0335257826</c:v>
                </c:pt>
                <c:pt idx="69">
                  <c:v>9326033.4688322041</c:v>
                </c:pt>
                <c:pt idx="70">
                  <c:v>11768119.524349991</c:v>
                </c:pt>
                <c:pt idx="71">
                  <c:v>14849682.622544657</c:v>
                </c:pt>
                <c:pt idx="72">
                  <c:v>18738174.228603851</c:v>
                </c:pt>
                <c:pt idx="73">
                  <c:v>23644894.126454089</c:v>
                </c:pt>
                <c:pt idx="74">
                  <c:v>29836472.40283341</c:v>
                </c:pt>
                <c:pt idx="75">
                  <c:v>37649358.067924701</c:v>
                </c:pt>
                <c:pt idx="76">
                  <c:v>47508101.621027991</c:v>
                </c:pt>
                <c:pt idx="77">
                  <c:v>59948425.03189414</c:v>
                </c:pt>
                <c:pt idx="78">
                  <c:v>75646332.75546293</c:v>
                </c:pt>
                <c:pt idx="79">
                  <c:v>95454845.666183442</c:v>
                </c:pt>
                <c:pt idx="80">
                  <c:v>120450354.02587831</c:v>
                </c:pt>
                <c:pt idx="81">
                  <c:v>151991108.29529348</c:v>
                </c:pt>
                <c:pt idx="82">
                  <c:v>191791026.16724896</c:v>
                </c:pt>
                <c:pt idx="83">
                  <c:v>242012826.47943836</c:v>
                </c:pt>
                <c:pt idx="84">
                  <c:v>305385550.88334179</c:v>
                </c:pt>
                <c:pt idx="85">
                  <c:v>385352859.37105322</c:v>
                </c:pt>
                <c:pt idx="86">
                  <c:v>486260158.00653571</c:v>
                </c:pt>
                <c:pt idx="87">
                  <c:v>613590727.34131765</c:v>
                </c:pt>
                <c:pt idx="88">
                  <c:v>774263682.68112767</c:v>
                </c:pt>
                <c:pt idx="89">
                  <c:v>977009957.29922605</c:v>
                </c:pt>
                <c:pt idx="90">
                  <c:v>1232846739.4420671</c:v>
                </c:pt>
                <c:pt idx="91">
                  <c:v>1555676143.9304729</c:v>
                </c:pt>
                <c:pt idx="92">
                  <c:v>1963040650.0402722</c:v>
                </c:pt>
                <c:pt idx="93">
                  <c:v>2477076355.9917126</c:v>
                </c:pt>
                <c:pt idx="94">
                  <c:v>3125715849.6882386</c:v>
                </c:pt>
                <c:pt idx="95">
                  <c:v>3944206059.4376578</c:v>
                </c:pt>
                <c:pt idx="96">
                  <c:v>4977023564.3321152</c:v>
                </c:pt>
                <c:pt idx="97">
                  <c:v>6280291441.8342571</c:v>
                </c:pt>
                <c:pt idx="98">
                  <c:v>7924828983.5391808</c:v>
                </c:pt>
                <c:pt idx="99">
                  <c:v>10000000000.000008</c:v>
                </c:pt>
              </c:numCache>
            </c:numRef>
          </c:xVal>
          <c:yVal>
            <c:numRef>
              <c:f>'Single-C'!$N$94:$N$193</c:f>
              <c:numCache>
                <c:formatCode>General</c:formatCode>
                <c:ptCount val="100"/>
                <c:pt idx="0">
                  <c:v>146.92587494121665</c:v>
                </c:pt>
                <c:pt idx="1">
                  <c:v>116.89672328491727</c:v>
                </c:pt>
                <c:pt idx="2">
                  <c:v>93.006496958335674</c:v>
                </c:pt>
                <c:pt idx="3">
                  <c:v>73.999913686467551</c:v>
                </c:pt>
                <c:pt idx="4">
                  <c:v>58.878427396093656</c:v>
                </c:pt>
                <c:pt idx="5">
                  <c:v>46.847708000972133</c:v>
                </c:pt>
                <c:pt idx="6">
                  <c:v>37.275867431645715</c:v>
                </c:pt>
                <c:pt idx="7">
                  <c:v>29.66023265754022</c:v>
                </c:pt>
                <c:pt idx="8">
                  <c:v>23.600916621522519</c:v>
                </c:pt>
                <c:pt idx="9">
                  <c:v>18.779796014607264</c:v>
                </c:pt>
                <c:pt idx="10">
                  <c:v>14.943789533731488</c:v>
                </c:pt>
                <c:pt idx="11">
                  <c:v>11.891556695865182</c:v>
                </c:pt>
                <c:pt idx="12">
                  <c:v>9.4629173611143429</c:v>
                </c:pt>
                <c:pt idx="13">
                  <c:v>7.530435335882296</c:v>
                </c:pt>
                <c:pt idx="14">
                  <c:v>5.992723331215049</c:v>
                </c:pt>
                <c:pt idx="15">
                  <c:v>4.7691171424713747</c:v>
                </c:pt>
                <c:pt idx="16">
                  <c:v>3.7954389669031197</c:v>
                </c:pt>
                <c:pt idx="17">
                  <c:v>3.0206270809119795</c:v>
                </c:pt>
                <c:pt idx="18">
                  <c:v>2.4040546769175872</c:v>
                </c:pt>
                <c:pt idx="19">
                  <c:v>1.9133969112494456</c:v>
                </c:pt>
                <c:pt idx="20">
                  <c:v>1.5229340481875073</c:v>
                </c:pt>
                <c:pt idx="21">
                  <c:v>1.2122015193713938</c:v>
                </c:pt>
                <c:pt idx="22">
                  <c:v>0.9649159596598893</c:v>
                </c:pt>
                <c:pt idx="23">
                  <c:v>0.76812079039604131</c:v>
                </c:pt>
                <c:pt idx="24">
                  <c:v>0.61150646262388009</c:v>
                </c:pt>
                <c:pt idx="25">
                  <c:v>0.48686965350970707</c:v>
                </c:pt>
                <c:pt idx="26">
                  <c:v>0.38768301213219536</c:v>
                </c:pt>
                <c:pt idx="27">
                  <c:v>0.30875286013631764</c:v>
                </c:pt>
                <c:pt idx="28">
                  <c:v>0.24594687405702434</c:v>
                </c:pt>
                <c:pt idx="29">
                  <c:v>0.19597745237207848</c:v>
                </c:pt>
                <c:pt idx="30">
                  <c:v>0.15622939462630547</c:v>
                </c:pt>
                <c:pt idx="31">
                  <c:v>0.12462284552165312</c:v>
                </c:pt>
                <c:pt idx="32">
                  <c:v>9.9504304892462259E-2</c:v>
                </c:pt>
                <c:pt idx="33">
                  <c:v>7.9559970082995021E-2</c:v>
                </c:pt>
                <c:pt idx="34">
                  <c:v>6.3746833735431593E-2</c:v>
                </c:pt>
                <c:pt idx="35">
                  <c:v>5.1237862073366447E-2</c:v>
                </c:pt>
                <c:pt idx="36">
                  <c:v>4.1378265771936366E-2</c:v>
                </c:pt>
                <c:pt idx="37">
                  <c:v>3.36503787364252E-2</c:v>
                </c:pt>
                <c:pt idx="38">
                  <c:v>2.7645023081828125E-2</c:v>
                </c:pt>
                <c:pt idx="39">
                  <c:v>2.303756164995897E-2</c:v>
                </c:pt>
                <c:pt idx="40">
                  <c:v>1.9567332946983918E-2</c:v>
                </c:pt>
                <c:pt idx="41">
                  <c:v>1.702008982638158E-2</c:v>
                </c:pt>
                <c:pt idx="42">
                  <c:v>1.5214346981767466E-2</c:v>
                </c:pt>
                <c:pt idx="43">
                  <c:v>1.3993231889718497E-2</c:v>
                </c:pt>
                <c:pt idx="44">
                  <c:v>1.32222455508001E-2</c:v>
                </c:pt>
                <c:pt idx="45">
                  <c:v>1.279075259916479E-2</c:v>
                </c:pt>
                <c:pt idx="46">
                  <c:v>1.2613666042050605E-2</c:v>
                </c:pt>
                <c:pt idx="47">
                  <c:v>1.2631097328085081E-2</c:v>
                </c:pt>
                <c:pt idx="48">
                  <c:v>1.2806062536920284E-2</c:v>
                </c:pt>
                <c:pt idx="49">
                  <c:v>1.312160086239178E-2</c:v>
                </c:pt>
                <c:pt idx="50">
                  <c:v>1.3578611344127597E-2</c:v>
                </c:pt>
                <c:pt idx="51">
                  <c:v>1.4195135999572735E-2</c:v>
                </c:pt>
                <c:pt idx="52">
                  <c:v>1.5007289308654847E-2</c:v>
                </c:pt>
                <c:pt idx="53">
                  <c:v>1.6071678983470596E-2</c:v>
                </c:pt>
                <c:pt idx="54">
                  <c:v>1.7468926640811379E-2</c:v>
                </c:pt>
                <c:pt idx="55">
                  <c:v>1.9307780606331999E-2</c:v>
                </c:pt>
                <c:pt idx="56">
                  <c:v>2.1729434127877277E-2</c:v>
                </c:pt>
                <c:pt idx="57">
                  <c:v>2.4912135213790126E-2</c:v>
                </c:pt>
                <c:pt idx="58">
                  <c:v>2.9076887590204947E-2</c:v>
                </c:pt>
                <c:pt idx="59">
                  <c:v>3.4495603381365238E-2</c:v>
                </c:pt>
                <c:pt idx="60">
                  <c:v>4.1503127160569787E-2</c:v>
                </c:pt>
                <c:pt idx="61">
                  <c:v>5.0514188062362242E-2</c:v>
                </c:pt>
                <c:pt idx="62">
                  <c:v>6.2045983376972584E-2</c:v>
                </c:pt>
                <c:pt idx="63">
                  <c:v>7.6747095572753915E-2</c:v>
                </c:pt>
                <c:pt idx="64">
                  <c:v>9.5433816358262841E-2</c:v>
                </c:pt>
                <c:pt idx="65">
                  <c:v>0.11913553720604649</c:v>
                </c:pt>
                <c:pt idx="66">
                  <c:v>0.14915153761558761</c:v>
                </c:pt>
                <c:pt idx="67">
                  <c:v>0.18712223457467661</c:v>
                </c:pt>
                <c:pt idx="68">
                  <c:v>0.23511879336705604</c:v>
                </c:pt>
                <c:pt idx="69">
                  <c:v>0.29575601095590415</c:v>
                </c:pt>
                <c:pt idx="70">
                  <c:v>0.37233464422558621</c:v>
                </c:pt>
                <c:pt idx="71">
                  <c:v>0.46902094673739569</c:v>
                </c:pt>
                <c:pt idx="72">
                  <c:v>0.59107319104309419</c:v>
                </c:pt>
                <c:pt idx="73">
                  <c:v>0.74512750006728601</c:v>
                </c:pt>
                <c:pt idx="74">
                  <c:v>0.93955852911602755</c:v>
                </c:pt>
                <c:pt idx="75">
                  <c:v>1.1849346041900908</c:v>
                </c:pt>
                <c:pt idx="76">
                  <c:v>1.4945920528829351</c:v>
                </c:pt>
                <c:pt idx="77">
                  <c:v>1.8853599396608267</c:v>
                </c:pt>
                <c:pt idx="78">
                  <c:v>2.3784745893734622</c:v>
                </c:pt>
                <c:pt idx="79">
                  <c:v>3.0007335953192542</c:v>
                </c:pt>
                <c:pt idx="80">
                  <c:v>3.7859520213530797</c:v>
                </c:pt>
                <c:pt idx="81">
                  <c:v>4.7767999284348956</c:v>
                </c:pt>
                <c:pt idx="82">
                  <c:v>6.0271210769377754</c:v>
                </c:pt>
                <c:pt idx="83">
                  <c:v>7.6048588029045705</c:v>
                </c:pt>
                <c:pt idx="84">
                  <c:v>9.5957480600608385</c:v>
                </c:pt>
                <c:pt idx="85">
                  <c:v>12.107974252612154</c:v>
                </c:pt>
                <c:pt idx="86">
                  <c:v>15.27805201900941</c:v>
                </c:pt>
                <c:pt idx="87">
                  <c:v>19.278243418700264</c:v>
                </c:pt>
                <c:pt idx="88">
                  <c:v>24.325918624679527</c:v>
                </c:pt>
                <c:pt idx="89">
                  <c:v>30.695367779969512</c:v>
                </c:pt>
                <c:pt idx="90">
                  <c:v>38.73270587185543</c:v>
                </c:pt>
                <c:pt idx="91">
                  <c:v>48.874680551594054</c:v>
                </c:pt>
                <c:pt idx="92">
                  <c:v>61.672404912504547</c:v>
                </c:pt>
                <c:pt idx="93">
                  <c:v>77.821304860501158</c:v>
                </c:pt>
                <c:pt idx="94">
                  <c:v>98.198908410712363</c:v>
                </c:pt>
                <c:pt idx="95">
                  <c:v>123.91253037237183</c:v>
                </c:pt>
                <c:pt idx="96">
                  <c:v>156.35944359739537</c:v>
                </c:pt>
                <c:pt idx="97">
                  <c:v>197.30280648519076</c:v>
                </c:pt>
                <c:pt idx="98">
                  <c:v>248.96747262776492</c:v>
                </c:pt>
                <c:pt idx="99">
                  <c:v>314.16088887034039</c:v>
                </c:pt>
              </c:numCache>
            </c:numRef>
          </c:yVal>
          <c:smooth val="0"/>
          <c:extLst>
            <c:ext xmlns:c16="http://schemas.microsoft.com/office/drawing/2014/chart" uri="{C3380CC4-5D6E-409C-BE32-E72D297353CC}">
              <c16:uniqueId val="{00000000-93AB-4B6C-BF74-F447EDCD03F2}"/>
            </c:ext>
          </c:extLst>
        </c:ser>
        <c:ser>
          <c:idx val="3"/>
          <c:order val="1"/>
          <c:tx>
            <c:strRef>
              <c:f>'Single-C'!$L$93</c:f>
              <c:strCache>
                <c:ptCount val="1"/>
                <c:pt idx="0">
                  <c:v>Rs+Rps</c:v>
                </c:pt>
              </c:strCache>
            </c:strRef>
          </c:tx>
          <c:spPr>
            <a:ln w="25400">
              <a:solidFill>
                <a:srgbClr val="008000"/>
              </a:solidFill>
              <a:prstDash val="solid"/>
            </a:ln>
          </c:spPr>
          <c:marker>
            <c:symbol val="none"/>
          </c:marker>
          <c:xVal>
            <c:numRef>
              <c:f>'Single-C'!$D$94:$D$193</c:f>
              <c:numCache>
                <c:formatCode>General</c:formatCode>
                <c:ptCount val="100"/>
                <c:pt idx="0">
                  <c:v>1</c:v>
                </c:pt>
                <c:pt idx="1">
                  <c:v>1.2618568830660204</c:v>
                </c:pt>
                <c:pt idx="2">
                  <c:v>1.5922827933410924</c:v>
                </c:pt>
                <c:pt idx="3">
                  <c:v>2.0092330025650469</c:v>
                </c:pt>
                <c:pt idx="4">
                  <c:v>2.5353644939701119</c:v>
                </c:pt>
                <c:pt idx="5">
                  <c:v>3.1992671377973836</c:v>
                </c:pt>
                <c:pt idx="6">
                  <c:v>4.0370172585965545</c:v>
                </c:pt>
                <c:pt idx="7">
                  <c:v>5.0941380148163784</c:v>
                </c:pt>
                <c:pt idx="8">
                  <c:v>6.4280731172843213</c:v>
                </c:pt>
                <c:pt idx="9">
                  <c:v>8.1113083078968717</c:v>
                </c:pt>
                <c:pt idx="10">
                  <c:v>10.235310218990262</c:v>
                </c:pt>
                <c:pt idx="11">
                  <c:v>12.915496650148837</c:v>
                </c:pt>
                <c:pt idx="12">
                  <c:v>16.297508346206442</c:v>
                </c:pt>
                <c:pt idx="13">
                  <c:v>20.565123083486515</c:v>
                </c:pt>
                <c:pt idx="14">
                  <c:v>25.950242113997358</c:v>
                </c:pt>
                <c:pt idx="15">
                  <c:v>32.74549162877728</c:v>
                </c:pt>
                <c:pt idx="16">
                  <c:v>41.320124001153374</c:v>
                </c:pt>
                <c:pt idx="17">
                  <c:v>52.140082879996854</c:v>
                </c:pt>
                <c:pt idx="18">
                  <c:v>65.793322465756802</c:v>
                </c:pt>
                <c:pt idx="19">
                  <c:v>83.021756813197456</c:v>
                </c:pt>
                <c:pt idx="20">
                  <c:v>104.7615752789665</c:v>
                </c:pt>
                <c:pt idx="21">
                  <c:v>132.19411484660293</c:v>
                </c:pt>
                <c:pt idx="22">
                  <c:v>166.8100537200059</c:v>
                </c:pt>
                <c:pt idx="23">
                  <c:v>210.49041445120204</c:v>
                </c:pt>
                <c:pt idx="24">
                  <c:v>265.6087782946687</c:v>
                </c:pt>
                <c:pt idx="25">
                  <c:v>335.16026509388428</c:v>
                </c:pt>
                <c:pt idx="26">
                  <c:v>422.92428743894993</c:v>
                </c:pt>
                <c:pt idx="27">
                  <c:v>533.66992312063098</c:v>
                </c:pt>
                <c:pt idx="28">
                  <c:v>673.41506577508221</c:v>
                </c:pt>
                <c:pt idx="29">
                  <c:v>849.75343590864441</c:v>
                </c:pt>
                <c:pt idx="30">
                  <c:v>1072.2672220103234</c:v>
                </c:pt>
                <c:pt idx="31">
                  <c:v>1353.0477745798071</c:v>
                </c:pt>
                <c:pt idx="32">
                  <c:v>1707.3526474706912</c:v>
                </c:pt>
                <c:pt idx="33">
                  <c:v>2154.4346900318842</c:v>
                </c:pt>
                <c:pt idx="34">
                  <c:v>2718.5882427329416</c:v>
                </c:pt>
                <c:pt idx="35">
                  <c:v>3430.4692863149189</c:v>
                </c:pt>
                <c:pt idx="36">
                  <c:v>4328.7612810830597</c:v>
                </c:pt>
                <c:pt idx="37">
                  <c:v>5462.2772176843437</c:v>
                </c:pt>
                <c:pt idx="38">
                  <c:v>6892.6121043496996</c:v>
                </c:pt>
                <c:pt idx="39">
                  <c:v>8697.4900261778348</c:v>
                </c:pt>
                <c:pt idx="40">
                  <c:v>10974.987654930565</c:v>
                </c:pt>
                <c:pt idx="41">
                  <c:v>13848.863713938736</c:v>
                </c:pt>
                <c:pt idx="42">
                  <c:v>17475.284000076845</c:v>
                </c:pt>
                <c:pt idx="43">
                  <c:v>22051.307399030462</c:v>
                </c:pt>
                <c:pt idx="44">
                  <c:v>27825.594022071255</c:v>
                </c:pt>
                <c:pt idx="45">
                  <c:v>35111.917342151326</c:v>
                </c:pt>
                <c:pt idx="46">
                  <c:v>44306.214575838814</c:v>
                </c:pt>
                <c:pt idx="47">
                  <c:v>55908.101825122249</c:v>
                </c:pt>
                <c:pt idx="48">
                  <c:v>70548.023107186469</c:v>
                </c:pt>
                <c:pt idx="49">
                  <c:v>89021.508544503886</c:v>
                </c:pt>
                <c:pt idx="50">
                  <c:v>112332.40329780278</c:v>
                </c:pt>
                <c:pt idx="51">
                  <c:v>141747.41629268057</c:v>
                </c:pt>
                <c:pt idx="52">
                  <c:v>178864.95290574359</c:v>
                </c:pt>
                <c:pt idx="53">
                  <c:v>225701.9719633921</c:v>
                </c:pt>
                <c:pt idx="54">
                  <c:v>284803.5868435803</c:v>
                </c:pt>
                <c:pt idx="55">
                  <c:v>359381.36638046283</c:v>
                </c:pt>
                <c:pt idx="56">
                  <c:v>453487.85081285844</c:v>
                </c:pt>
                <c:pt idx="57">
                  <c:v>572236.76593502203</c:v>
                </c:pt>
                <c:pt idx="58">
                  <c:v>722080.90183854674</c:v>
                </c:pt>
                <c:pt idx="59">
                  <c:v>911162.75611548952</c:v>
                </c:pt>
                <c:pt idx="60">
                  <c:v>1149756.9953977363</c:v>
                </c:pt>
                <c:pt idx="61">
                  <c:v>1450828.7784959404</c:v>
                </c:pt>
                <c:pt idx="62">
                  <c:v>1830738.280295369</c:v>
                </c:pt>
                <c:pt idx="63">
                  <c:v>2310129.7000831608</c:v>
                </c:pt>
                <c:pt idx="64">
                  <c:v>2915053.0628251783</c:v>
                </c:pt>
                <c:pt idx="65">
                  <c:v>3678379.7718286356</c:v>
                </c:pt>
                <c:pt idx="66">
                  <c:v>4641588.8336127819</c:v>
                </c:pt>
                <c:pt idx="67">
                  <c:v>5857020.8180566691</c:v>
                </c:pt>
                <c:pt idx="68">
                  <c:v>7390722.0335257826</c:v>
                </c:pt>
                <c:pt idx="69">
                  <c:v>9326033.4688322041</c:v>
                </c:pt>
                <c:pt idx="70">
                  <c:v>11768119.524349991</c:v>
                </c:pt>
                <c:pt idx="71">
                  <c:v>14849682.622544657</c:v>
                </c:pt>
                <c:pt idx="72">
                  <c:v>18738174.228603851</c:v>
                </c:pt>
                <c:pt idx="73">
                  <c:v>23644894.126454089</c:v>
                </c:pt>
                <c:pt idx="74">
                  <c:v>29836472.40283341</c:v>
                </c:pt>
                <c:pt idx="75">
                  <c:v>37649358.067924701</c:v>
                </c:pt>
                <c:pt idx="76">
                  <c:v>47508101.621027991</c:v>
                </c:pt>
                <c:pt idx="77">
                  <c:v>59948425.03189414</c:v>
                </c:pt>
                <c:pt idx="78">
                  <c:v>75646332.75546293</c:v>
                </c:pt>
                <c:pt idx="79">
                  <c:v>95454845.666183442</c:v>
                </c:pt>
                <c:pt idx="80">
                  <c:v>120450354.02587831</c:v>
                </c:pt>
                <c:pt idx="81">
                  <c:v>151991108.29529348</c:v>
                </c:pt>
                <c:pt idx="82">
                  <c:v>191791026.16724896</c:v>
                </c:pt>
                <c:pt idx="83">
                  <c:v>242012826.47943836</c:v>
                </c:pt>
                <c:pt idx="84">
                  <c:v>305385550.88334179</c:v>
                </c:pt>
                <c:pt idx="85">
                  <c:v>385352859.37105322</c:v>
                </c:pt>
                <c:pt idx="86">
                  <c:v>486260158.00653571</c:v>
                </c:pt>
                <c:pt idx="87">
                  <c:v>613590727.34131765</c:v>
                </c:pt>
                <c:pt idx="88">
                  <c:v>774263682.68112767</c:v>
                </c:pt>
                <c:pt idx="89">
                  <c:v>977009957.29922605</c:v>
                </c:pt>
                <c:pt idx="90">
                  <c:v>1232846739.4420671</c:v>
                </c:pt>
                <c:pt idx="91">
                  <c:v>1555676143.9304729</c:v>
                </c:pt>
                <c:pt idx="92">
                  <c:v>1963040650.0402722</c:v>
                </c:pt>
                <c:pt idx="93">
                  <c:v>2477076355.9917126</c:v>
                </c:pt>
                <c:pt idx="94">
                  <c:v>3125715849.6882386</c:v>
                </c:pt>
                <c:pt idx="95">
                  <c:v>3944206059.4376578</c:v>
                </c:pt>
                <c:pt idx="96">
                  <c:v>4977023564.3321152</c:v>
                </c:pt>
                <c:pt idx="97">
                  <c:v>6280291441.8342571</c:v>
                </c:pt>
                <c:pt idx="98">
                  <c:v>7924828983.5391808</c:v>
                </c:pt>
                <c:pt idx="99">
                  <c:v>10000000000.000008</c:v>
                </c:pt>
              </c:numCache>
            </c:numRef>
          </c:xVal>
          <c:yVal>
            <c:numRef>
              <c:f>'Single-C'!$L$94:$L$193</c:f>
              <c:numCache>
                <c:formatCode>General</c:formatCode>
                <c:ptCount val="100"/>
                <c:pt idx="0">
                  <c:v>6.7631059000742457</c:v>
                </c:pt>
                <c:pt idx="1">
                  <c:v>5.4039486148779172</c:v>
                </c:pt>
                <c:pt idx="2">
                  <c:v>4.3184751376938344</c:v>
                </c:pt>
                <c:pt idx="3">
                  <c:v>3.4515498790390309</c:v>
                </c:pt>
                <c:pt idx="4">
                  <c:v>2.7591497931541631</c:v>
                </c:pt>
                <c:pt idx="5">
                  <c:v>2.2061236653426755</c:v>
                </c:pt>
                <c:pt idx="6">
                  <c:v>1.7644034058323548</c:v>
                </c:pt>
                <c:pt idx="7">
                  <c:v>1.411576131643645</c:v>
                </c:pt>
                <c:pt idx="8">
                  <c:v>1.1297442339728685</c:v>
                </c:pt>
                <c:pt idx="9">
                  <c:v>0.90461532517841092</c:v>
                </c:pt>
                <c:pt idx="10">
                  <c:v>0.72477568808671655</c:v>
                </c:pt>
                <c:pt idx="11">
                  <c:v>0.581110210614037</c:v>
                </c:pt>
                <c:pt idx="12">
                  <c:v>0.46633925905128071</c:v>
                </c:pt>
                <c:pt idx="13">
                  <c:v>0.37464890552489233</c:v>
                </c:pt>
                <c:pt idx="14">
                  <c:v>0.30139568373188513</c:v>
                </c:pt>
                <c:pt idx="15">
                  <c:v>0.24287084511398177</c:v>
                </c:pt>
                <c:pt idx="16">
                  <c:v>0.19611211914094723</c:v>
                </c:pt>
                <c:pt idx="17">
                  <c:v>0.15875340109339217</c:v>
                </c:pt>
                <c:pt idx="18">
                  <c:v>0.12890472218364923</c:v>
                </c:pt>
                <c:pt idx="19">
                  <c:v>0.10505639859757031</c:v>
                </c:pt>
                <c:pt idx="20">
                  <c:v>8.6002486742187662E-2</c:v>
                </c:pt>
                <c:pt idx="21">
                  <c:v>7.0779654421688321E-2</c:v>
                </c:pt>
                <c:pt idx="22">
                  <c:v>5.8618361939651906E-2</c:v>
                </c:pt>
                <c:pt idx="23">
                  <c:v>4.8903873225784295E-2</c:v>
                </c:pt>
                <c:pt idx="24">
                  <c:v>4.1145116925594763E-2</c:v>
                </c:pt>
                <c:pt idx="25">
                  <c:v>3.4949816444302173E-2</c:v>
                </c:pt>
                <c:pt idx="26">
                  <c:v>3.0004626533497548E-2</c:v>
                </c:pt>
                <c:pt idx="27">
                  <c:v>2.6059268379208217E-2</c:v>
                </c:pt>
                <c:pt idx="28">
                  <c:v>2.291385824686764E-2</c:v>
                </c:pt>
                <c:pt idx="29">
                  <c:v>2.0408786902407293E-2</c:v>
                </c:pt>
                <c:pt idx="30">
                  <c:v>1.8416636513328775E-2</c:v>
                </c:pt>
                <c:pt idx="31">
                  <c:v>1.6835725128203759E-2</c:v>
                </c:pt>
                <c:pt idx="32">
                  <c:v>1.5584951397573644E-2</c:v>
                </c:pt>
                <c:pt idx="33">
                  <c:v>1.4599678132849524E-2</c:v>
                </c:pt>
                <c:pt idx="34">
                  <c:v>1.3828445954931542E-2</c:v>
                </c:pt>
                <c:pt idx="35">
                  <c:v>1.3230350337306171E-2</c:v>
                </c:pt>
                <c:pt idx="36">
                  <c:v>1.2772948936213325E-2</c:v>
                </c:pt>
                <c:pt idx="37">
                  <c:v>1.2430592929221001E-2</c:v>
                </c:pt>
                <c:pt idx="38">
                  <c:v>1.218309751547729E-2</c:v>
                </c:pt>
                <c:pt idx="39">
                  <c:v>1.2014683853794644E-2</c:v>
                </c:pt>
                <c:pt idx="40">
                  <c:v>1.1913138397179855E-2</c:v>
                </c:pt>
                <c:pt idx="41">
                  <c:v>1.1869146518129769E-2</c:v>
                </c:pt>
                <c:pt idx="42">
                  <c:v>1.187576606196831E-2</c:v>
                </c:pt>
                <c:pt idx="43">
                  <c:v>1.1928013458205681E-2</c:v>
                </c:pt>
                <c:pt idx="44">
                  <c:v>1.2022540615839811E-2</c:v>
                </c:pt>
                <c:pt idx="45">
                  <c:v>1.2157385310115605E-2</c:v>
                </c:pt>
                <c:pt idx="46">
                  <c:v>1.2331781361210208E-2</c:v>
                </c:pt>
                <c:pt idx="47">
                  <c:v>1.2546017790044208E-2</c:v>
                </c:pt>
                <c:pt idx="48">
                  <c:v>1.280133845722126E-2</c:v>
                </c:pt>
                <c:pt idx="49">
                  <c:v>1.309987556343198E-2</c:v>
                </c:pt>
                <c:pt idx="50">
                  <c:v>1.3444611905987294E-2</c:v>
                </c:pt>
                <c:pt idx="51">
                  <c:v>1.3839368020601664E-2</c:v>
                </c:pt>
                <c:pt idx="52">
                  <c:v>1.4288811349650403E-2</c:v>
                </c:pt>
                <c:pt idx="53">
                  <c:v>1.4798485415771249E-2</c:v>
                </c:pt>
                <c:pt idx="54">
                  <c:v>1.5374857681518228E-2</c:v>
                </c:pt>
                <c:pt idx="55">
                  <c:v>1.6025385373119972E-2</c:v>
                </c:pt>
                <c:pt idx="56">
                  <c:v>1.6758599064756022E-2</c:v>
                </c:pt>
                <c:pt idx="57">
                  <c:v>1.758420428007729E-2</c:v>
                </c:pt>
                <c:pt idx="58">
                  <c:v>1.8513201787311813E-2</c:v>
                </c:pt>
                <c:pt idx="59">
                  <c:v>1.9558027657774146E-2</c:v>
                </c:pt>
                <c:pt idx="60">
                  <c:v>2.0732714537359729E-2</c:v>
                </c:pt>
                <c:pt idx="61">
                  <c:v>2.2053075957462406E-2</c:v>
                </c:pt>
                <c:pt idx="62">
                  <c:v>2.3536915895334968E-2</c:v>
                </c:pt>
                <c:pt idx="63">
                  <c:v>2.52042661930293E-2</c:v>
                </c:pt>
                <c:pt idx="64">
                  <c:v>2.7077654866999378E-2</c:v>
                </c:pt>
                <c:pt idx="65">
                  <c:v>2.9182408795261155E-2</c:v>
                </c:pt>
                <c:pt idx="66">
                  <c:v>3.154699476368323E-2</c:v>
                </c:pt>
                <c:pt idx="67">
                  <c:v>3.4203403395700278E-2</c:v>
                </c:pt>
                <c:pt idx="68">
                  <c:v>3.7187581089026561E-2</c:v>
                </c:pt>
                <c:pt idx="69">
                  <c:v>4.053991574785213E-2</c:v>
                </c:pt>
                <c:pt idx="70">
                  <c:v>4.4305782839285525E-2</c:v>
                </c:pt>
                <c:pt idx="71">
                  <c:v>4.8536159129087736E-2</c:v>
                </c:pt>
                <c:pt idx="72">
                  <c:v>5.3288312375689283E-2</c:v>
                </c:pt>
                <c:pt idx="73">
                  <c:v>5.8626576295991356E-2</c:v>
                </c:pt>
                <c:pt idx="74">
                  <c:v>6.4623221275833032E-2</c:v>
                </c:pt>
                <c:pt idx="75">
                  <c:v>7.1359432598205347E-2</c:v>
                </c:pt>
                <c:pt idx="76">
                  <c:v>7.8926409421105903E-2</c:v>
                </c:pt>
                <c:pt idx="77">
                  <c:v>8.7426599374265362E-2</c:v>
                </c:pt>
                <c:pt idx="78">
                  <c:v>9.6975085482130491E-2</c:v>
                </c:pt>
                <c:pt idx="79">
                  <c:v>0.10770114418444611</c:v>
                </c:pt>
                <c:pt idx="80">
                  <c:v>0.11974999554356447</c:v>
                </c:pt>
                <c:pt idx="81">
                  <c:v>0.13328476933066841</c:v>
                </c:pt>
                <c:pt idx="82">
                  <c:v>0.14848871360672156</c:v>
                </c:pt>
                <c:pt idx="83">
                  <c:v>0.16556767569777486</c:v>
                </c:pt>
                <c:pt idx="84">
                  <c:v>0.18475288915276042</c:v>
                </c:pt>
                <c:pt idx="85">
                  <c:v>0.20630410441505445</c:v>
                </c:pt>
                <c:pt idx="86">
                  <c:v>0.23051310559300606</c:v>
                </c:pt>
                <c:pt idx="87">
                  <c:v>0.25770766094233505</c:v>
                </c:pt>
                <c:pt idx="88">
                  <c:v>0.28825596054559222</c:v>
                </c:pt>
                <c:pt idx="89">
                  <c:v>0.32257160127026568</c:v>
                </c:pt>
                <c:pt idx="90">
                  <c:v>0.36111918649692337</c:v>
                </c:pt>
                <c:pt idx="91">
                  <c:v>0.4044206164323349</c:v>
                </c:pt>
                <c:pt idx="92">
                  <c:v>0.45306215417251777</c:v>
                </c:pt>
                <c:pt idx="93">
                  <c:v>0.50770236318368955</c:v>
                </c:pt>
                <c:pt idx="94">
                  <c:v>0.56908102366739777</c:v>
                </c:pt>
                <c:pt idx="95">
                  <c:v>0.63802914852936887</c:v>
                </c:pt>
                <c:pt idx="96">
                  <c:v>0.71548023455932308</c:v>
                </c:pt>
                <c:pt idx="97">
                  <c:v>0.80248290115269294</c:v>
                </c:pt>
                <c:pt idx="98">
                  <c:v>0.90021508769130676</c:v>
                </c:pt>
                <c:pt idx="99">
                  <c:v>1.0100000018029762</c:v>
                </c:pt>
              </c:numCache>
            </c:numRef>
          </c:yVal>
          <c:smooth val="0"/>
          <c:extLst>
            <c:ext xmlns:c16="http://schemas.microsoft.com/office/drawing/2014/chart" uri="{C3380CC4-5D6E-409C-BE32-E72D297353CC}">
              <c16:uniqueId val="{00000001-93AB-4B6C-BF74-F447EDCD03F2}"/>
            </c:ext>
          </c:extLst>
        </c:ser>
        <c:dLbls>
          <c:showLegendKey val="0"/>
          <c:showVal val="0"/>
          <c:showCatName val="0"/>
          <c:showSerName val="0"/>
          <c:showPercent val="0"/>
          <c:showBubbleSize val="0"/>
        </c:dLbls>
        <c:axId val="1324424351"/>
        <c:axId val="1"/>
      </c:scatterChart>
      <c:scatterChart>
        <c:scatterStyle val="lineMarker"/>
        <c:varyColors val="0"/>
        <c:ser>
          <c:idx val="4"/>
          <c:order val="2"/>
          <c:tx>
            <c:strRef>
              <c:f>'Single-C'!$O$93</c:f>
              <c:strCache>
                <c:ptCount val="1"/>
                <c:pt idx="0">
                  <c:v>Phase</c:v>
                </c:pt>
              </c:strCache>
            </c:strRef>
          </c:tx>
          <c:spPr>
            <a:ln w="25400">
              <a:solidFill>
                <a:srgbClr val="FF0000"/>
              </a:solidFill>
              <a:prstDash val="solid"/>
            </a:ln>
          </c:spPr>
          <c:marker>
            <c:symbol val="none"/>
          </c:marker>
          <c:xVal>
            <c:numRef>
              <c:f>'Single-C'!$D$94:$D$193</c:f>
              <c:numCache>
                <c:formatCode>General</c:formatCode>
                <c:ptCount val="100"/>
                <c:pt idx="0">
                  <c:v>1</c:v>
                </c:pt>
                <c:pt idx="1">
                  <c:v>1.2618568830660204</c:v>
                </c:pt>
                <c:pt idx="2">
                  <c:v>1.5922827933410924</c:v>
                </c:pt>
                <c:pt idx="3">
                  <c:v>2.0092330025650469</c:v>
                </c:pt>
                <c:pt idx="4">
                  <c:v>2.5353644939701119</c:v>
                </c:pt>
                <c:pt idx="5">
                  <c:v>3.1992671377973836</c:v>
                </c:pt>
                <c:pt idx="6">
                  <c:v>4.0370172585965545</c:v>
                </c:pt>
                <c:pt idx="7">
                  <c:v>5.0941380148163784</c:v>
                </c:pt>
                <c:pt idx="8">
                  <c:v>6.4280731172843213</c:v>
                </c:pt>
                <c:pt idx="9">
                  <c:v>8.1113083078968717</c:v>
                </c:pt>
                <c:pt idx="10">
                  <c:v>10.235310218990262</c:v>
                </c:pt>
                <c:pt idx="11">
                  <c:v>12.915496650148837</c:v>
                </c:pt>
                <c:pt idx="12">
                  <c:v>16.297508346206442</c:v>
                </c:pt>
                <c:pt idx="13">
                  <c:v>20.565123083486515</c:v>
                </c:pt>
                <c:pt idx="14">
                  <c:v>25.950242113997358</c:v>
                </c:pt>
                <c:pt idx="15">
                  <c:v>32.74549162877728</c:v>
                </c:pt>
                <c:pt idx="16">
                  <c:v>41.320124001153374</c:v>
                </c:pt>
                <c:pt idx="17">
                  <c:v>52.140082879996854</c:v>
                </c:pt>
                <c:pt idx="18">
                  <c:v>65.793322465756802</c:v>
                </c:pt>
                <c:pt idx="19">
                  <c:v>83.021756813197456</c:v>
                </c:pt>
                <c:pt idx="20">
                  <c:v>104.7615752789665</c:v>
                </c:pt>
                <c:pt idx="21">
                  <c:v>132.19411484660293</c:v>
                </c:pt>
                <c:pt idx="22">
                  <c:v>166.8100537200059</c:v>
                </c:pt>
                <c:pt idx="23">
                  <c:v>210.49041445120204</c:v>
                </c:pt>
                <c:pt idx="24">
                  <c:v>265.6087782946687</c:v>
                </c:pt>
                <c:pt idx="25">
                  <c:v>335.16026509388428</c:v>
                </c:pt>
                <c:pt idx="26">
                  <c:v>422.92428743894993</c:v>
                </c:pt>
                <c:pt idx="27">
                  <c:v>533.66992312063098</c:v>
                </c:pt>
                <c:pt idx="28">
                  <c:v>673.41506577508221</c:v>
                </c:pt>
                <c:pt idx="29">
                  <c:v>849.75343590864441</c:v>
                </c:pt>
                <c:pt idx="30">
                  <c:v>1072.2672220103234</c:v>
                </c:pt>
                <c:pt idx="31">
                  <c:v>1353.0477745798071</c:v>
                </c:pt>
                <c:pt idx="32">
                  <c:v>1707.3526474706912</c:v>
                </c:pt>
                <c:pt idx="33">
                  <c:v>2154.4346900318842</c:v>
                </c:pt>
                <c:pt idx="34">
                  <c:v>2718.5882427329416</c:v>
                </c:pt>
                <c:pt idx="35">
                  <c:v>3430.4692863149189</c:v>
                </c:pt>
                <c:pt idx="36">
                  <c:v>4328.7612810830597</c:v>
                </c:pt>
                <c:pt idx="37">
                  <c:v>5462.2772176843437</c:v>
                </c:pt>
                <c:pt idx="38">
                  <c:v>6892.6121043496996</c:v>
                </c:pt>
                <c:pt idx="39">
                  <c:v>8697.4900261778348</c:v>
                </c:pt>
                <c:pt idx="40">
                  <c:v>10974.987654930565</c:v>
                </c:pt>
                <c:pt idx="41">
                  <c:v>13848.863713938736</c:v>
                </c:pt>
                <c:pt idx="42">
                  <c:v>17475.284000076845</c:v>
                </c:pt>
                <c:pt idx="43">
                  <c:v>22051.307399030462</c:v>
                </c:pt>
                <c:pt idx="44">
                  <c:v>27825.594022071255</c:v>
                </c:pt>
                <c:pt idx="45">
                  <c:v>35111.917342151326</c:v>
                </c:pt>
                <c:pt idx="46">
                  <c:v>44306.214575838814</c:v>
                </c:pt>
                <c:pt idx="47">
                  <c:v>55908.101825122249</c:v>
                </c:pt>
                <c:pt idx="48">
                  <c:v>70548.023107186469</c:v>
                </c:pt>
                <c:pt idx="49">
                  <c:v>89021.508544503886</c:v>
                </c:pt>
                <c:pt idx="50">
                  <c:v>112332.40329780278</c:v>
                </c:pt>
                <c:pt idx="51">
                  <c:v>141747.41629268057</c:v>
                </c:pt>
                <c:pt idx="52">
                  <c:v>178864.95290574359</c:v>
                </c:pt>
                <c:pt idx="53">
                  <c:v>225701.9719633921</c:v>
                </c:pt>
                <c:pt idx="54">
                  <c:v>284803.5868435803</c:v>
                </c:pt>
                <c:pt idx="55">
                  <c:v>359381.36638046283</c:v>
                </c:pt>
                <c:pt idx="56">
                  <c:v>453487.85081285844</c:v>
                </c:pt>
                <c:pt idx="57">
                  <c:v>572236.76593502203</c:v>
                </c:pt>
                <c:pt idx="58">
                  <c:v>722080.90183854674</c:v>
                </c:pt>
                <c:pt idx="59">
                  <c:v>911162.75611548952</c:v>
                </c:pt>
                <c:pt idx="60">
                  <c:v>1149756.9953977363</c:v>
                </c:pt>
                <c:pt idx="61">
                  <c:v>1450828.7784959404</c:v>
                </c:pt>
                <c:pt idx="62">
                  <c:v>1830738.280295369</c:v>
                </c:pt>
                <c:pt idx="63">
                  <c:v>2310129.7000831608</c:v>
                </c:pt>
                <c:pt idx="64">
                  <c:v>2915053.0628251783</c:v>
                </c:pt>
                <c:pt idx="65">
                  <c:v>3678379.7718286356</c:v>
                </c:pt>
                <c:pt idx="66">
                  <c:v>4641588.8336127819</c:v>
                </c:pt>
                <c:pt idx="67">
                  <c:v>5857020.8180566691</c:v>
                </c:pt>
                <c:pt idx="68">
                  <c:v>7390722.0335257826</c:v>
                </c:pt>
                <c:pt idx="69">
                  <c:v>9326033.4688322041</c:v>
                </c:pt>
                <c:pt idx="70">
                  <c:v>11768119.524349991</c:v>
                </c:pt>
                <c:pt idx="71">
                  <c:v>14849682.622544657</c:v>
                </c:pt>
                <c:pt idx="72">
                  <c:v>18738174.228603851</c:v>
                </c:pt>
                <c:pt idx="73">
                  <c:v>23644894.126454089</c:v>
                </c:pt>
                <c:pt idx="74">
                  <c:v>29836472.40283341</c:v>
                </c:pt>
                <c:pt idx="75">
                  <c:v>37649358.067924701</c:v>
                </c:pt>
                <c:pt idx="76">
                  <c:v>47508101.621027991</c:v>
                </c:pt>
                <c:pt idx="77">
                  <c:v>59948425.03189414</c:v>
                </c:pt>
                <c:pt idx="78">
                  <c:v>75646332.75546293</c:v>
                </c:pt>
                <c:pt idx="79">
                  <c:v>95454845.666183442</c:v>
                </c:pt>
                <c:pt idx="80">
                  <c:v>120450354.02587831</c:v>
                </c:pt>
                <c:pt idx="81">
                  <c:v>151991108.29529348</c:v>
                </c:pt>
                <c:pt idx="82">
                  <c:v>191791026.16724896</c:v>
                </c:pt>
                <c:pt idx="83">
                  <c:v>242012826.47943836</c:v>
                </c:pt>
                <c:pt idx="84">
                  <c:v>305385550.88334179</c:v>
                </c:pt>
                <c:pt idx="85">
                  <c:v>385352859.37105322</c:v>
                </c:pt>
                <c:pt idx="86">
                  <c:v>486260158.00653571</c:v>
                </c:pt>
                <c:pt idx="87">
                  <c:v>613590727.34131765</c:v>
                </c:pt>
                <c:pt idx="88">
                  <c:v>774263682.68112767</c:v>
                </c:pt>
                <c:pt idx="89">
                  <c:v>977009957.29922605</c:v>
                </c:pt>
                <c:pt idx="90">
                  <c:v>1232846739.4420671</c:v>
                </c:pt>
                <c:pt idx="91">
                  <c:v>1555676143.9304729</c:v>
                </c:pt>
                <c:pt idx="92">
                  <c:v>1963040650.0402722</c:v>
                </c:pt>
                <c:pt idx="93">
                  <c:v>2477076355.9917126</c:v>
                </c:pt>
                <c:pt idx="94">
                  <c:v>3125715849.6882386</c:v>
                </c:pt>
                <c:pt idx="95">
                  <c:v>3944206059.4376578</c:v>
                </c:pt>
                <c:pt idx="96">
                  <c:v>4977023564.3321152</c:v>
                </c:pt>
                <c:pt idx="97">
                  <c:v>6280291441.8342571</c:v>
                </c:pt>
                <c:pt idx="98">
                  <c:v>7924828983.5391808</c:v>
                </c:pt>
                <c:pt idx="99">
                  <c:v>10000000000.000008</c:v>
                </c:pt>
              </c:numCache>
            </c:numRef>
          </c:xVal>
          <c:yVal>
            <c:numRef>
              <c:f>'Single-C'!$O$94:$O$193</c:f>
              <c:numCache>
                <c:formatCode>General</c:formatCode>
                <c:ptCount val="100"/>
                <c:pt idx="0">
                  <c:v>-87.356099730752902</c:v>
                </c:pt>
                <c:pt idx="1">
                  <c:v>-87.344693703374858</c:v>
                </c:pt>
                <c:pt idx="2">
                  <c:v>-87.332947249437126</c:v>
                </c:pt>
                <c:pt idx="3">
                  <c:v>-87.320793009455386</c:v>
                </c:pt>
                <c:pt idx="4">
                  <c:v>-87.308146533524464</c:v>
                </c:pt>
                <c:pt idx="5">
                  <c:v>-87.294901884509855</c:v>
                </c:pt>
                <c:pt idx="6">
                  <c:v>-87.280926107167701</c:v>
                </c:pt>
                <c:pt idx="7">
                  <c:v>-87.266052269787352</c:v>
                </c:pt>
                <c:pt idx="8">
                  <c:v>-87.250070708680482</c:v>
                </c:pt>
                <c:pt idx="9">
                  <c:v>-87.232718009603119</c:v>
                </c:pt>
                <c:pt idx="10">
                  <c:v>-87.213663138714011</c:v>
                </c:pt>
                <c:pt idx="11">
                  <c:v>-87.192489982252212</c:v>
                </c:pt>
                <c:pt idx="12">
                  <c:v>-87.168675360276893</c:v>
                </c:pt>
                <c:pt idx="13">
                  <c:v>-87.141561334794645</c:v>
                </c:pt>
                <c:pt idx="14">
                  <c:v>-87.110320322760657</c:v>
                </c:pt>
                <c:pt idx="15">
                  <c:v>-87.07391113249831</c:v>
                </c:pt>
                <c:pt idx="16">
                  <c:v>-87.031023546164022</c:v>
                </c:pt>
                <c:pt idx="17">
                  <c:v>-86.980008443397097</c:v>
                </c:pt>
                <c:pt idx="18">
                  <c:v>-86.918789667584491</c:v>
                </c:pt>
                <c:pt idx="19">
                  <c:v>-86.844752833071283</c:v>
                </c:pt>
                <c:pt idx="20">
                  <c:v>-86.754605006090031</c:v>
                </c:pt>
                <c:pt idx="21">
                  <c:v>-86.644197600408788</c:v>
                </c:pt>
                <c:pt idx="22">
                  <c:v>-86.508302837088223</c:v>
                </c:pt>
                <c:pt idx="23">
                  <c:v>-86.340331647671718</c:v>
                </c:pt>
                <c:pt idx="24">
                  <c:v>-86.131977881460628</c:v>
                </c:pt>
                <c:pt idx="25">
                  <c:v>-85.872770080400713</c:v>
                </c:pt>
                <c:pt idx="26">
                  <c:v>-85.549507989139244</c:v>
                </c:pt>
                <c:pt idx="27">
                  <c:v>-85.145556706602875</c:v>
                </c:pt>
                <c:pt idx="28">
                  <c:v>-84.639967840258691</c:v>
                </c:pt>
                <c:pt idx="29">
                  <c:v>-84.006396208335801</c:v>
                </c:pt>
                <c:pt idx="30">
                  <c:v>-83.211786830407405</c:v>
                </c:pt>
                <c:pt idx="31">
                  <c:v>-82.21482884609577</c:v>
                </c:pt>
                <c:pt idx="32">
                  <c:v>-80.964227555288048</c:v>
                </c:pt>
                <c:pt idx="33">
                  <c:v>-79.396964479293757</c:v>
                </c:pt>
                <c:pt idx="34">
                  <c:v>-77.436952602711983</c:v>
                </c:pt>
                <c:pt idx="35">
                  <c:v>-74.99493174083787</c:v>
                </c:pt>
                <c:pt idx="36">
                  <c:v>-71.971174828188865</c:v>
                </c:pt>
                <c:pt idx="37">
                  <c:v>-68.263570233300356</c:v>
                </c:pt>
                <c:pt idx="38">
                  <c:v>-63.784456780886863</c:v>
                </c:pt>
                <c:pt idx="39">
                  <c:v>-58.488744402111799</c:v>
                </c:pt>
                <c:pt idx="40">
                  <c:v>-52.410619535918876</c:v>
                </c:pt>
                <c:pt idx="41">
                  <c:v>-45.694863412342038</c:v>
                </c:pt>
                <c:pt idx="42">
                  <c:v>-38.597771024848853</c:v>
                </c:pt>
                <c:pt idx="43">
                  <c:v>-31.439017412561327</c:v>
                </c:pt>
                <c:pt idx="44">
                  <c:v>-24.517956996849264</c:v>
                </c:pt>
                <c:pt idx="45">
                  <c:v>-18.038488948576692</c:v>
                </c:pt>
                <c:pt idx="46">
                  <c:v>-12.078979443779634</c:v>
                </c:pt>
                <c:pt idx="47">
                  <c:v>-6.607600598416</c:v>
                </c:pt>
                <c:pt idx="48">
                  <c:v>-1.5194113995209937</c:v>
                </c:pt>
                <c:pt idx="49">
                  <c:v>3.3264504602890295</c:v>
                </c:pt>
                <c:pt idx="50">
                  <c:v>8.0782939760406371</c:v>
                </c:pt>
                <c:pt idx="51">
                  <c:v>12.871606973590739</c:v>
                </c:pt>
                <c:pt idx="52">
                  <c:v>17.813421035903001</c:v>
                </c:pt>
                <c:pt idx="53">
                  <c:v>22.968689393628708</c:v>
                </c:pt>
                <c:pt idx="54">
                  <c:v>28.348872478913123</c:v>
                </c:pt>
                <c:pt idx="55">
                  <c:v>33.906072862015904</c:v>
                </c:pt>
                <c:pt idx="56">
                  <c:v>39.537608760541978</c:v>
                </c:pt>
                <c:pt idx="57">
                  <c:v>45.103718161811834</c:v>
                </c:pt>
                <c:pt idx="58">
                  <c:v>50.455123542121669</c:v>
                </c:pt>
                <c:pt idx="59">
                  <c:v>55.461393561229109</c:v>
                </c:pt>
                <c:pt idx="60">
                  <c:v>60.030460269083136</c:v>
                </c:pt>
                <c:pt idx="61">
                  <c:v>64.114881776243109</c:v>
                </c:pt>
                <c:pt idx="62">
                  <c:v>67.706938966980132</c:v>
                </c:pt>
                <c:pt idx="63">
                  <c:v>70.827975703029864</c:v>
                </c:pt>
                <c:pt idx="64">
                  <c:v>73.516957207711343</c:v>
                </c:pt>
                <c:pt idx="65">
                  <c:v>75.821066367070898</c:v>
                </c:pt>
                <c:pt idx="66">
                  <c:v>77.789175060393191</c:v>
                </c:pt>
                <c:pt idx="67">
                  <c:v>79.467904277127374</c:v>
                </c:pt>
                <c:pt idx="68">
                  <c:v>80.899597610286662</c:v>
                </c:pt>
                <c:pt idx="69">
                  <c:v>82.121542208050499</c:v>
                </c:pt>
                <c:pt idx="70">
                  <c:v>83.165924145025954</c:v>
                </c:pt>
                <c:pt idx="71">
                  <c:v>84.060170922833649</c:v>
                </c:pt>
                <c:pt idx="72">
                  <c:v>84.827465613025296</c:v>
                </c:pt>
                <c:pt idx="73">
                  <c:v>85.487308362275968</c:v>
                </c:pt>
                <c:pt idx="74">
                  <c:v>86.056059082377345</c:v>
                </c:pt>
                <c:pt idx="75">
                  <c:v>86.547430020946734</c:v>
                </c:pt>
                <c:pt idx="76">
                  <c:v>86.972916766135114</c:v>
                </c:pt>
                <c:pt idx="77">
                  <c:v>87.34216689463581</c:v>
                </c:pt>
                <c:pt idx="78">
                  <c:v>87.663290717166404</c:v>
                </c:pt>
                <c:pt idx="79">
                  <c:v>87.943120758504804</c:v>
                </c:pt>
                <c:pt idx="80">
                  <c:v>88.187427135741203</c:v>
                </c:pt>
                <c:pt idx="81">
                  <c:v>88.401095685804066</c:v>
                </c:pt>
                <c:pt idx="82">
                  <c:v>88.588275003152887</c:v>
                </c:pt>
                <c:pt idx="83">
                  <c:v>88.752497732656792</c:v>
                </c:pt>
                <c:pt idx="84">
                  <c:v>88.896780651700766</c:v>
                </c:pt>
                <c:pt idx="85">
                  <c:v>89.023707331492403</c:v>
                </c:pt>
                <c:pt idx="86">
                  <c:v>89.135496514641758</c:v>
                </c:pt>
                <c:pt idx="87">
                  <c:v>89.234058788643154</c:v>
                </c:pt>
                <c:pt idx="88">
                  <c:v>89.321043667320708</c:v>
                </c:pt>
                <c:pt idx="89">
                  <c:v>89.397878804756886</c:v>
                </c:pt>
                <c:pt idx="90">
                  <c:v>89.46580274761034</c:v>
                </c:pt>
                <c:pt idx="91">
                  <c:v>89.525892371234875</c:v>
                </c:pt>
                <c:pt idx="92">
                  <c:v>89.579085932832086</c:v>
                </c:pt>
                <c:pt idx="93">
                  <c:v>89.626202502464537</c:v>
                </c:pt>
                <c:pt idx="94">
                  <c:v>89.667958392869949</c:v>
                </c:pt>
                <c:pt idx="95">
                  <c:v>89.704981095596281</c:v>
                </c:pt>
                <c:pt idx="96">
                  <c:v>89.737821139019871</c:v>
                </c:pt>
                <c:pt idx="97">
                  <c:v>89.766962209224516</c:v>
                </c:pt>
                <c:pt idx="98">
                  <c:v>89.792829814175093</c:v>
                </c:pt>
                <c:pt idx="99">
                  <c:v>89.81579872241457</c:v>
                </c:pt>
              </c:numCache>
            </c:numRef>
          </c:yVal>
          <c:smooth val="0"/>
          <c:extLst>
            <c:ext xmlns:c16="http://schemas.microsoft.com/office/drawing/2014/chart" uri="{C3380CC4-5D6E-409C-BE32-E72D297353CC}">
              <c16:uniqueId val="{00000002-93AB-4B6C-BF74-F447EDCD03F2}"/>
            </c:ext>
          </c:extLst>
        </c:ser>
        <c:dLbls>
          <c:showLegendKey val="0"/>
          <c:showVal val="0"/>
          <c:showCatName val="0"/>
          <c:showSerName val="0"/>
          <c:showPercent val="0"/>
          <c:showBubbleSize val="0"/>
        </c:dLbls>
        <c:axId val="3"/>
        <c:axId val="4"/>
      </c:scatterChart>
      <c:valAx>
        <c:axId val="1324424351"/>
        <c:scaling>
          <c:logBase val="10"/>
          <c:orientation val="minMax"/>
          <c:max val="10000000000"/>
          <c:min val="1"/>
        </c:scaling>
        <c:delete val="0"/>
        <c:axPos val="b"/>
        <c:majorGridlines>
          <c:spPr>
            <a:ln w="3175">
              <a:solidFill>
                <a:srgbClr val="808080"/>
              </a:solidFill>
              <a:prstDash val="solid"/>
            </a:ln>
          </c:spPr>
        </c:majorGridlines>
        <c:minorGridlines>
          <c:spPr>
            <a:ln w="3175">
              <a:solidFill>
                <a:srgbClr val="C0C0C0"/>
              </a:solidFill>
              <a:prstDash val="solid"/>
            </a:ln>
          </c:spPr>
        </c:minorGridlines>
        <c:title>
          <c:tx>
            <c:rich>
              <a:bodyPr/>
              <a:lstStyle/>
              <a:p>
                <a:pPr>
                  <a:defRPr sz="1000" b="0" i="0" u="none" strike="noStrike" baseline="0">
                    <a:solidFill>
                      <a:srgbClr val="000000"/>
                    </a:solidFill>
                    <a:latin typeface="Arial"/>
                    <a:ea typeface="Arial"/>
                    <a:cs typeface="Arial"/>
                  </a:defRPr>
                </a:pPr>
                <a:r>
                  <a:rPr lang="en-US"/>
                  <a:t>Frequency [Hz]</a:t>
                </a:r>
              </a:p>
            </c:rich>
          </c:tx>
          <c:layout>
            <c:manualLayout>
              <c:xMode val="edge"/>
              <c:yMode val="edge"/>
              <c:x val="0.34008700239903644"/>
              <c:y val="0.85558471857684459"/>
            </c:manualLayout>
          </c:layout>
          <c:overlay val="0"/>
          <c:spPr>
            <a:noFill/>
            <a:ln w="25400">
              <a:noFill/>
            </a:ln>
          </c:spPr>
        </c:title>
        <c:numFmt formatCode="0.E+00"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At val="0.01"/>
        <c:crossBetween val="midCat"/>
      </c:valAx>
      <c:valAx>
        <c:axId val="1"/>
        <c:scaling>
          <c:logBase val="10"/>
          <c:orientation val="minMax"/>
        </c:scaling>
        <c:delete val="0"/>
        <c:axPos val="l"/>
        <c:majorGridlines>
          <c:spPr>
            <a:ln w="3175">
              <a:solidFill>
                <a:srgbClr val="808080"/>
              </a:solidFill>
              <a:prstDash val="solid"/>
            </a:ln>
          </c:spPr>
        </c:majorGridlines>
        <c:minorGridlines>
          <c:spPr>
            <a:ln w="3175">
              <a:solidFill>
                <a:srgbClr val="C0C0C0"/>
              </a:solidFill>
              <a:prstDash val="solid"/>
            </a:ln>
          </c:spPr>
        </c:minorGridlines>
        <c:numFmt formatCode="0.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FF"/>
                </a:solidFill>
                <a:latin typeface="Arial"/>
                <a:ea typeface="Arial"/>
                <a:cs typeface="Arial"/>
              </a:defRPr>
            </a:pPr>
            <a:endParaRPr lang="en-US"/>
          </a:p>
        </c:txPr>
        <c:crossAx val="1324424351"/>
        <c:crosses val="autoZero"/>
        <c:crossBetween val="midCat"/>
        <c:majorUnit val="10"/>
        <c:minorUnit val="10"/>
      </c:valAx>
      <c:valAx>
        <c:axId val="3"/>
        <c:scaling>
          <c:logBase val="10"/>
          <c:orientation val="minMax"/>
        </c:scaling>
        <c:delete val="1"/>
        <c:axPos val="b"/>
        <c:numFmt formatCode="General" sourceLinked="1"/>
        <c:majorTickMark val="out"/>
        <c:minorTickMark val="none"/>
        <c:tickLblPos val="nextTo"/>
        <c:crossAx val="4"/>
        <c:crosses val="autoZero"/>
        <c:crossBetween val="midCat"/>
      </c:valAx>
      <c:valAx>
        <c:axId val="4"/>
        <c:scaling>
          <c:orientation val="minMax"/>
        </c:scaling>
        <c:delete val="0"/>
        <c:axPos val="r"/>
        <c:numFmt formatCode="General"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FF0000"/>
                </a:solidFill>
                <a:latin typeface="Arial"/>
                <a:ea typeface="Arial"/>
                <a:cs typeface="Arial"/>
              </a:defRPr>
            </a:pPr>
            <a:endParaRPr lang="en-US"/>
          </a:p>
        </c:txPr>
        <c:crossAx val="3"/>
        <c:crosses val="max"/>
        <c:crossBetween val="midCat"/>
        <c:majorUnit val="25"/>
      </c:valAx>
      <c:spPr>
        <a:solidFill>
          <a:srgbClr val="FFFFFF"/>
        </a:solidFill>
        <a:ln w="12700">
          <a:solidFill>
            <a:srgbClr val="808080"/>
          </a:solidFill>
          <a:prstDash val="solid"/>
        </a:ln>
      </c:spPr>
    </c:plotArea>
    <c:legend>
      <c:legendPos val="r"/>
      <c:layout>
        <c:manualLayout>
          <c:xMode val="edge"/>
          <c:yMode val="edge"/>
          <c:x val="0.82177090316061197"/>
          <c:y val="0.41853190482337249"/>
          <c:w val="0.16941119971185303"/>
          <c:h val="0.16296831748490453"/>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4"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100" b="0" i="0" u="none" strike="noStrike" baseline="0">
                <a:solidFill>
                  <a:srgbClr val="0000FF"/>
                </a:solidFill>
                <a:latin typeface="Arial"/>
                <a:cs typeface="Arial"/>
              </a:rPr>
              <a:t>Capacitance</a:t>
            </a:r>
            <a:r>
              <a:rPr lang="en-US" sz="1100" b="0" i="0" u="none" strike="noStrike" baseline="0">
                <a:solidFill>
                  <a:srgbClr val="000000"/>
                </a:solidFill>
                <a:latin typeface="Arial"/>
                <a:cs typeface="Arial"/>
              </a:rPr>
              <a:t> and </a:t>
            </a:r>
            <a:r>
              <a:rPr lang="en-US" sz="1100" b="0" i="0" u="none" strike="noStrike" baseline="0">
                <a:solidFill>
                  <a:srgbClr val="008000"/>
                </a:solidFill>
                <a:latin typeface="Arial"/>
                <a:cs typeface="Arial"/>
              </a:rPr>
              <a:t>loss tangent</a:t>
            </a:r>
            <a:r>
              <a:rPr lang="en-US" sz="1100" b="0" i="0" u="none" strike="noStrike" baseline="0">
                <a:solidFill>
                  <a:srgbClr val="000000"/>
                </a:solidFill>
                <a:latin typeface="Arial"/>
                <a:cs typeface="Arial"/>
              </a:rPr>
              <a:t> [</a:t>
            </a:r>
            <a:r>
              <a:rPr lang="en-US" sz="1100" b="0" i="0" u="none" strike="noStrike" baseline="0">
                <a:solidFill>
                  <a:srgbClr val="0000FF"/>
                </a:solidFill>
                <a:latin typeface="Arial"/>
                <a:cs typeface="Arial"/>
              </a:rPr>
              <a:t>F</a:t>
            </a:r>
            <a:r>
              <a:rPr lang="en-US" sz="1100" b="0" i="0" u="none" strike="noStrike" baseline="0">
                <a:solidFill>
                  <a:srgbClr val="000000"/>
                </a:solidFill>
                <a:latin typeface="Arial"/>
                <a:cs typeface="Arial"/>
              </a:rPr>
              <a:t>,</a:t>
            </a:r>
            <a:r>
              <a:rPr lang="en-US" sz="1100" b="0" i="0" u="none" strike="noStrike" baseline="0">
                <a:solidFill>
                  <a:srgbClr val="008000"/>
                </a:solidFill>
                <a:latin typeface="Arial"/>
                <a:cs typeface="Arial"/>
              </a:rPr>
              <a:t>-</a:t>
            </a:r>
            <a:r>
              <a:rPr lang="en-US" sz="1100" b="0" i="0" u="none" strike="noStrike" baseline="0">
                <a:solidFill>
                  <a:srgbClr val="000000"/>
                </a:solidFill>
                <a:latin typeface="Arial"/>
                <a:cs typeface="Arial"/>
              </a:rPr>
              <a:t>]</a:t>
            </a:r>
          </a:p>
        </c:rich>
      </c:tx>
      <c:layout>
        <c:manualLayout>
          <c:xMode val="edge"/>
          <c:yMode val="edge"/>
          <c:x val="0.27272116268997476"/>
          <c:y val="0.10520454113837469"/>
        </c:manualLayout>
      </c:layout>
      <c:overlay val="0"/>
      <c:spPr>
        <a:noFill/>
        <a:ln w="25400">
          <a:noFill/>
        </a:ln>
      </c:spPr>
    </c:title>
    <c:autoTitleDeleted val="0"/>
    <c:plotArea>
      <c:layout>
        <c:manualLayout>
          <c:layoutTarget val="inner"/>
          <c:xMode val="edge"/>
          <c:yMode val="edge"/>
          <c:x val="0.16162125048590756"/>
          <c:y val="0.18868526424977397"/>
          <c:w val="0.7143082052725378"/>
          <c:h val="0.60756655088427214"/>
        </c:manualLayout>
      </c:layout>
      <c:scatterChart>
        <c:scatterStyle val="lineMarker"/>
        <c:varyColors val="0"/>
        <c:ser>
          <c:idx val="4"/>
          <c:order val="1"/>
          <c:tx>
            <c:strRef>
              <c:f>'Single-C'!$E$93</c:f>
              <c:strCache>
                <c:ptCount val="1"/>
                <c:pt idx="0">
                  <c:v>C(f)</c:v>
                </c:pt>
              </c:strCache>
            </c:strRef>
          </c:tx>
          <c:spPr>
            <a:ln w="25400">
              <a:solidFill>
                <a:srgbClr val="0000FF"/>
              </a:solidFill>
              <a:prstDash val="solid"/>
            </a:ln>
          </c:spPr>
          <c:marker>
            <c:symbol val="none"/>
          </c:marker>
          <c:xVal>
            <c:numRef>
              <c:f>'Single-C'!$D$94:$D$193</c:f>
              <c:numCache>
                <c:formatCode>General</c:formatCode>
                <c:ptCount val="100"/>
                <c:pt idx="0">
                  <c:v>1</c:v>
                </c:pt>
                <c:pt idx="1">
                  <c:v>1.2618568830660204</c:v>
                </c:pt>
                <c:pt idx="2">
                  <c:v>1.5922827933410924</c:v>
                </c:pt>
                <c:pt idx="3">
                  <c:v>2.0092330025650469</c:v>
                </c:pt>
                <c:pt idx="4">
                  <c:v>2.5353644939701119</c:v>
                </c:pt>
                <c:pt idx="5">
                  <c:v>3.1992671377973836</c:v>
                </c:pt>
                <c:pt idx="6">
                  <c:v>4.0370172585965545</c:v>
                </c:pt>
                <c:pt idx="7">
                  <c:v>5.0941380148163784</c:v>
                </c:pt>
                <c:pt idx="8">
                  <c:v>6.4280731172843213</c:v>
                </c:pt>
                <c:pt idx="9">
                  <c:v>8.1113083078968717</c:v>
                </c:pt>
                <c:pt idx="10">
                  <c:v>10.235310218990262</c:v>
                </c:pt>
                <c:pt idx="11">
                  <c:v>12.915496650148837</c:v>
                </c:pt>
                <c:pt idx="12">
                  <c:v>16.297508346206442</c:v>
                </c:pt>
                <c:pt idx="13">
                  <c:v>20.565123083486515</c:v>
                </c:pt>
                <c:pt idx="14">
                  <c:v>25.950242113997358</c:v>
                </c:pt>
                <c:pt idx="15">
                  <c:v>32.74549162877728</c:v>
                </c:pt>
                <c:pt idx="16">
                  <c:v>41.320124001153374</c:v>
                </c:pt>
                <c:pt idx="17">
                  <c:v>52.140082879996854</c:v>
                </c:pt>
                <c:pt idx="18">
                  <c:v>65.793322465756802</c:v>
                </c:pt>
                <c:pt idx="19">
                  <c:v>83.021756813197456</c:v>
                </c:pt>
                <c:pt idx="20">
                  <c:v>104.7615752789665</c:v>
                </c:pt>
                <c:pt idx="21">
                  <c:v>132.19411484660293</c:v>
                </c:pt>
                <c:pt idx="22">
                  <c:v>166.8100537200059</c:v>
                </c:pt>
                <c:pt idx="23">
                  <c:v>210.49041445120204</c:v>
                </c:pt>
                <c:pt idx="24">
                  <c:v>265.6087782946687</c:v>
                </c:pt>
                <c:pt idx="25">
                  <c:v>335.16026509388428</c:v>
                </c:pt>
                <c:pt idx="26">
                  <c:v>422.92428743894993</c:v>
                </c:pt>
                <c:pt idx="27">
                  <c:v>533.66992312063098</c:v>
                </c:pt>
                <c:pt idx="28">
                  <c:v>673.41506577508221</c:v>
                </c:pt>
                <c:pt idx="29">
                  <c:v>849.75343590864441</c:v>
                </c:pt>
                <c:pt idx="30">
                  <c:v>1072.2672220103234</c:v>
                </c:pt>
                <c:pt idx="31">
                  <c:v>1353.0477745798071</c:v>
                </c:pt>
                <c:pt idx="32">
                  <c:v>1707.3526474706912</c:v>
                </c:pt>
                <c:pt idx="33">
                  <c:v>2154.4346900318842</c:v>
                </c:pt>
                <c:pt idx="34">
                  <c:v>2718.5882427329416</c:v>
                </c:pt>
                <c:pt idx="35">
                  <c:v>3430.4692863149189</c:v>
                </c:pt>
                <c:pt idx="36">
                  <c:v>4328.7612810830597</c:v>
                </c:pt>
                <c:pt idx="37">
                  <c:v>5462.2772176843437</c:v>
                </c:pt>
                <c:pt idx="38">
                  <c:v>6892.6121043496996</c:v>
                </c:pt>
                <c:pt idx="39">
                  <c:v>8697.4900261778348</c:v>
                </c:pt>
                <c:pt idx="40">
                  <c:v>10974.987654930565</c:v>
                </c:pt>
                <c:pt idx="41">
                  <c:v>13848.863713938736</c:v>
                </c:pt>
                <c:pt idx="42">
                  <c:v>17475.284000076845</c:v>
                </c:pt>
                <c:pt idx="43">
                  <c:v>22051.307399030462</c:v>
                </c:pt>
                <c:pt idx="44">
                  <c:v>27825.594022071255</c:v>
                </c:pt>
                <c:pt idx="45">
                  <c:v>35111.917342151326</c:v>
                </c:pt>
                <c:pt idx="46">
                  <c:v>44306.214575838814</c:v>
                </c:pt>
                <c:pt idx="47">
                  <c:v>55908.101825122249</c:v>
                </c:pt>
                <c:pt idx="48">
                  <c:v>70548.023107186469</c:v>
                </c:pt>
                <c:pt idx="49">
                  <c:v>89021.508544503886</c:v>
                </c:pt>
                <c:pt idx="50">
                  <c:v>112332.40329780278</c:v>
                </c:pt>
                <c:pt idx="51">
                  <c:v>141747.41629268057</c:v>
                </c:pt>
                <c:pt idx="52">
                  <c:v>178864.95290574359</c:v>
                </c:pt>
                <c:pt idx="53">
                  <c:v>225701.9719633921</c:v>
                </c:pt>
                <c:pt idx="54">
                  <c:v>284803.5868435803</c:v>
                </c:pt>
                <c:pt idx="55">
                  <c:v>359381.36638046283</c:v>
                </c:pt>
                <c:pt idx="56">
                  <c:v>453487.85081285844</c:v>
                </c:pt>
                <c:pt idx="57">
                  <c:v>572236.76593502203</c:v>
                </c:pt>
                <c:pt idx="58">
                  <c:v>722080.90183854674</c:v>
                </c:pt>
                <c:pt idx="59">
                  <c:v>911162.75611548952</c:v>
                </c:pt>
                <c:pt idx="60">
                  <c:v>1149756.9953977363</c:v>
                </c:pt>
                <c:pt idx="61">
                  <c:v>1450828.7784959404</c:v>
                </c:pt>
                <c:pt idx="62">
                  <c:v>1830738.280295369</c:v>
                </c:pt>
                <c:pt idx="63">
                  <c:v>2310129.7000831608</c:v>
                </c:pt>
                <c:pt idx="64">
                  <c:v>2915053.0628251783</c:v>
                </c:pt>
                <c:pt idx="65">
                  <c:v>3678379.7718286356</c:v>
                </c:pt>
                <c:pt idx="66">
                  <c:v>4641588.8336127819</c:v>
                </c:pt>
                <c:pt idx="67">
                  <c:v>5857020.8180566691</c:v>
                </c:pt>
                <c:pt idx="68">
                  <c:v>7390722.0335257826</c:v>
                </c:pt>
                <c:pt idx="69">
                  <c:v>9326033.4688322041</c:v>
                </c:pt>
                <c:pt idx="70">
                  <c:v>11768119.524349991</c:v>
                </c:pt>
                <c:pt idx="71">
                  <c:v>14849682.622544657</c:v>
                </c:pt>
                <c:pt idx="72">
                  <c:v>18738174.228603851</c:v>
                </c:pt>
                <c:pt idx="73">
                  <c:v>23644894.126454089</c:v>
                </c:pt>
                <c:pt idx="74">
                  <c:v>29836472.40283341</c:v>
                </c:pt>
                <c:pt idx="75">
                  <c:v>37649358.067924701</c:v>
                </c:pt>
                <c:pt idx="76">
                  <c:v>47508101.621027991</c:v>
                </c:pt>
                <c:pt idx="77">
                  <c:v>59948425.03189414</c:v>
                </c:pt>
                <c:pt idx="78">
                  <c:v>75646332.75546293</c:v>
                </c:pt>
                <c:pt idx="79">
                  <c:v>95454845.666183442</c:v>
                </c:pt>
                <c:pt idx="80">
                  <c:v>120450354.02587831</c:v>
                </c:pt>
                <c:pt idx="81">
                  <c:v>151991108.29529348</c:v>
                </c:pt>
                <c:pt idx="82">
                  <c:v>191791026.16724896</c:v>
                </c:pt>
                <c:pt idx="83">
                  <c:v>242012826.47943836</c:v>
                </c:pt>
                <c:pt idx="84">
                  <c:v>305385550.88334179</c:v>
                </c:pt>
                <c:pt idx="85">
                  <c:v>385352859.37105322</c:v>
                </c:pt>
                <c:pt idx="86">
                  <c:v>486260158.00653571</c:v>
                </c:pt>
                <c:pt idx="87">
                  <c:v>613590727.34131765</c:v>
                </c:pt>
                <c:pt idx="88">
                  <c:v>774263682.68112767</c:v>
                </c:pt>
                <c:pt idx="89">
                  <c:v>977009957.29922605</c:v>
                </c:pt>
                <c:pt idx="90">
                  <c:v>1232846739.4420671</c:v>
                </c:pt>
                <c:pt idx="91">
                  <c:v>1555676143.9304729</c:v>
                </c:pt>
                <c:pt idx="92">
                  <c:v>1963040650.0402722</c:v>
                </c:pt>
                <c:pt idx="93">
                  <c:v>2477076355.9917126</c:v>
                </c:pt>
                <c:pt idx="94">
                  <c:v>3125715849.6882386</c:v>
                </c:pt>
                <c:pt idx="95">
                  <c:v>3944206059.4376578</c:v>
                </c:pt>
                <c:pt idx="96">
                  <c:v>4977023564.3321152</c:v>
                </c:pt>
                <c:pt idx="97">
                  <c:v>6280291441.8342571</c:v>
                </c:pt>
                <c:pt idx="98">
                  <c:v>7924828983.5391808</c:v>
                </c:pt>
                <c:pt idx="99">
                  <c:v>10000000000.000008</c:v>
                </c:pt>
              </c:numCache>
            </c:numRef>
          </c:xVal>
          <c:yVal>
            <c:numRef>
              <c:f>'Single-C'!$E$94:$E$193</c:f>
              <c:numCache>
                <c:formatCode>General</c:formatCode>
                <c:ptCount val="100"/>
                <c:pt idx="0">
                  <c:v>1.0843823292052217E-3</c:v>
                </c:pt>
                <c:pt idx="1">
                  <c:v>1.0801205954069782E-3</c:v>
                </c:pt>
                <c:pt idx="2">
                  <c:v>1.0758588616087345E-3</c:v>
                </c:pt>
                <c:pt idx="3">
                  <c:v>1.0715971278104912E-3</c:v>
                </c:pt>
                <c:pt idx="4">
                  <c:v>1.0673353940122477E-3</c:v>
                </c:pt>
                <c:pt idx="5">
                  <c:v>1.063073660214004E-3</c:v>
                </c:pt>
                <c:pt idx="6">
                  <c:v>1.0588119264157605E-3</c:v>
                </c:pt>
                <c:pt idx="7">
                  <c:v>1.0545501926175172E-3</c:v>
                </c:pt>
                <c:pt idx="8">
                  <c:v>1.0502884588192735E-3</c:v>
                </c:pt>
                <c:pt idx="9">
                  <c:v>1.04602672502103E-3</c:v>
                </c:pt>
                <c:pt idx="10">
                  <c:v>1.0417649912227865E-3</c:v>
                </c:pt>
                <c:pt idx="11">
                  <c:v>1.037503257424543E-3</c:v>
                </c:pt>
                <c:pt idx="12">
                  <c:v>1.0332415236262995E-3</c:v>
                </c:pt>
                <c:pt idx="13">
                  <c:v>1.028979789828056E-3</c:v>
                </c:pt>
                <c:pt idx="14">
                  <c:v>1.0247180560298123E-3</c:v>
                </c:pt>
                <c:pt idx="15">
                  <c:v>1.0204563222315688E-3</c:v>
                </c:pt>
                <c:pt idx="16">
                  <c:v>1.0161945884333255E-3</c:v>
                </c:pt>
                <c:pt idx="17">
                  <c:v>1.011932854635082E-3</c:v>
                </c:pt>
                <c:pt idx="18">
                  <c:v>1.0076711208368383E-3</c:v>
                </c:pt>
                <c:pt idx="19">
                  <c:v>1.0034093870385948E-3</c:v>
                </c:pt>
                <c:pt idx="20">
                  <c:v>9.9914765324035128E-4</c:v>
                </c:pt>
                <c:pt idx="21">
                  <c:v>9.9488591944210778E-4</c:v>
                </c:pt>
                <c:pt idx="22">
                  <c:v>9.9062418564386428E-4</c:v>
                </c:pt>
                <c:pt idx="23">
                  <c:v>9.8636245184562077E-4</c:v>
                </c:pt>
                <c:pt idx="24">
                  <c:v>9.8210071804737727E-4</c:v>
                </c:pt>
                <c:pt idx="25">
                  <c:v>9.7783898424913377E-4</c:v>
                </c:pt>
                <c:pt idx="26">
                  <c:v>9.7357725045089016E-4</c:v>
                </c:pt>
                <c:pt idx="27">
                  <c:v>9.6931551665264677E-4</c:v>
                </c:pt>
                <c:pt idx="28">
                  <c:v>9.6505378285440316E-4</c:v>
                </c:pt>
                <c:pt idx="29">
                  <c:v>9.6079204905615966E-4</c:v>
                </c:pt>
                <c:pt idx="30">
                  <c:v>9.5653031525791616E-4</c:v>
                </c:pt>
                <c:pt idx="31">
                  <c:v>9.5226858145967255E-4</c:v>
                </c:pt>
                <c:pt idx="32">
                  <c:v>9.4800684766142905E-4</c:v>
                </c:pt>
                <c:pt idx="33">
                  <c:v>9.4374511386318555E-4</c:v>
                </c:pt>
                <c:pt idx="34">
                  <c:v>9.3948338006494205E-4</c:v>
                </c:pt>
                <c:pt idx="35">
                  <c:v>9.3522164626669844E-4</c:v>
                </c:pt>
                <c:pt idx="36">
                  <c:v>9.3095991246845504E-4</c:v>
                </c:pt>
                <c:pt idx="37">
                  <c:v>9.2669817867021143E-4</c:v>
                </c:pt>
                <c:pt idx="38">
                  <c:v>9.2243644487196793E-4</c:v>
                </c:pt>
                <c:pt idx="39">
                  <c:v>9.1817471107372443E-4</c:v>
                </c:pt>
                <c:pt idx="40">
                  <c:v>9.1391297727548093E-4</c:v>
                </c:pt>
                <c:pt idx="41">
                  <c:v>9.0965124347723743E-4</c:v>
                </c:pt>
                <c:pt idx="42">
                  <c:v>9.0538950967899393E-4</c:v>
                </c:pt>
                <c:pt idx="43">
                  <c:v>9.0112777588075032E-4</c:v>
                </c:pt>
                <c:pt idx="44">
                  <c:v>8.9686604208250682E-4</c:v>
                </c:pt>
                <c:pt idx="45">
                  <c:v>8.9260430828426332E-4</c:v>
                </c:pt>
                <c:pt idx="46">
                  <c:v>8.8834257448601971E-4</c:v>
                </c:pt>
                <c:pt idx="47">
                  <c:v>8.8408084068777632E-4</c:v>
                </c:pt>
                <c:pt idx="48">
                  <c:v>8.7981910688953271E-4</c:v>
                </c:pt>
                <c:pt idx="49">
                  <c:v>8.7555737309128921E-4</c:v>
                </c:pt>
                <c:pt idx="50">
                  <c:v>8.7129563929304571E-4</c:v>
                </c:pt>
                <c:pt idx="51">
                  <c:v>8.670339054948022E-4</c:v>
                </c:pt>
                <c:pt idx="52">
                  <c:v>8.6277217169655859E-4</c:v>
                </c:pt>
                <c:pt idx="53">
                  <c:v>8.585104378983152E-4</c:v>
                </c:pt>
                <c:pt idx="54">
                  <c:v>8.5424870410007159E-4</c:v>
                </c:pt>
                <c:pt idx="55">
                  <c:v>8.4998697030182809E-4</c:v>
                </c:pt>
                <c:pt idx="56">
                  <c:v>8.4572523650358459E-4</c:v>
                </c:pt>
                <c:pt idx="57">
                  <c:v>8.4146350270534098E-4</c:v>
                </c:pt>
                <c:pt idx="58">
                  <c:v>8.3720176890709759E-4</c:v>
                </c:pt>
                <c:pt idx="59">
                  <c:v>8.3294003510885409E-4</c:v>
                </c:pt>
                <c:pt idx="60">
                  <c:v>8.2867830131061048E-4</c:v>
                </c:pt>
                <c:pt idx="61">
                  <c:v>8.2441656751236698E-4</c:v>
                </c:pt>
                <c:pt idx="62">
                  <c:v>8.2015483371412348E-4</c:v>
                </c:pt>
                <c:pt idx="63">
                  <c:v>8.1589309991587987E-4</c:v>
                </c:pt>
                <c:pt idx="64">
                  <c:v>8.1163136611763647E-4</c:v>
                </c:pt>
                <c:pt idx="65">
                  <c:v>8.0736963231939286E-4</c:v>
                </c:pt>
                <c:pt idx="66">
                  <c:v>8.0310789852114936E-4</c:v>
                </c:pt>
                <c:pt idx="67">
                  <c:v>7.9884616472290586E-4</c:v>
                </c:pt>
                <c:pt idx="68">
                  <c:v>7.9458443092466236E-4</c:v>
                </c:pt>
                <c:pt idx="69">
                  <c:v>7.9032269712641875E-4</c:v>
                </c:pt>
                <c:pt idx="70">
                  <c:v>7.8606096332817525E-4</c:v>
                </c:pt>
                <c:pt idx="71">
                  <c:v>7.8179922952993175E-4</c:v>
                </c:pt>
                <c:pt idx="72">
                  <c:v>7.7753749573168836E-4</c:v>
                </c:pt>
                <c:pt idx="73">
                  <c:v>7.7327576193344475E-4</c:v>
                </c:pt>
                <c:pt idx="74">
                  <c:v>7.6901402813520114E-4</c:v>
                </c:pt>
                <c:pt idx="75">
                  <c:v>7.6475229433695775E-4</c:v>
                </c:pt>
                <c:pt idx="76">
                  <c:v>7.6049056053871425E-4</c:v>
                </c:pt>
                <c:pt idx="77">
                  <c:v>7.5622882674047064E-4</c:v>
                </c:pt>
                <c:pt idx="78">
                  <c:v>7.5196709294222714E-4</c:v>
                </c:pt>
                <c:pt idx="79">
                  <c:v>7.4770535914398353E-4</c:v>
                </c:pt>
                <c:pt idx="80">
                  <c:v>7.4344362534574002E-4</c:v>
                </c:pt>
                <c:pt idx="81">
                  <c:v>7.3918189154749663E-4</c:v>
                </c:pt>
                <c:pt idx="82">
                  <c:v>7.3492015774925302E-4</c:v>
                </c:pt>
                <c:pt idx="83">
                  <c:v>7.3065842395100941E-4</c:v>
                </c:pt>
                <c:pt idx="84">
                  <c:v>7.2639669015276613E-4</c:v>
                </c:pt>
                <c:pt idx="85">
                  <c:v>7.2213495635452252E-4</c:v>
                </c:pt>
                <c:pt idx="86">
                  <c:v>7.1787322255627891E-4</c:v>
                </c:pt>
                <c:pt idx="87">
                  <c:v>7.1361148875803541E-4</c:v>
                </c:pt>
                <c:pt idx="88">
                  <c:v>7.0934975495979191E-4</c:v>
                </c:pt>
                <c:pt idx="89">
                  <c:v>7.0508802116154841E-4</c:v>
                </c:pt>
                <c:pt idx="90">
                  <c:v>7.0082628736330491E-4</c:v>
                </c:pt>
                <c:pt idx="91">
                  <c:v>6.965645535650613E-4</c:v>
                </c:pt>
                <c:pt idx="92">
                  <c:v>6.923028197668179E-4</c:v>
                </c:pt>
                <c:pt idx="93">
                  <c:v>6.880410859685744E-4</c:v>
                </c:pt>
                <c:pt idx="94">
                  <c:v>6.8377935217033079E-4</c:v>
                </c:pt>
                <c:pt idx="95">
                  <c:v>6.7951761837208729E-4</c:v>
                </c:pt>
                <c:pt idx="96">
                  <c:v>6.7525588457384368E-4</c:v>
                </c:pt>
                <c:pt idx="97">
                  <c:v>6.7099415077560029E-4</c:v>
                </c:pt>
                <c:pt idx="98">
                  <c:v>6.6673241697735679E-4</c:v>
                </c:pt>
                <c:pt idx="99">
                  <c:v>6.6247068317911318E-4</c:v>
                </c:pt>
              </c:numCache>
            </c:numRef>
          </c:yVal>
          <c:smooth val="0"/>
          <c:extLst>
            <c:ext xmlns:c16="http://schemas.microsoft.com/office/drawing/2014/chart" uri="{C3380CC4-5D6E-409C-BE32-E72D297353CC}">
              <c16:uniqueId val="{00000000-0B83-4EAF-B3BD-613B17DACFA8}"/>
            </c:ext>
          </c:extLst>
        </c:ser>
        <c:dLbls>
          <c:showLegendKey val="0"/>
          <c:showVal val="0"/>
          <c:showCatName val="0"/>
          <c:showSerName val="0"/>
          <c:showPercent val="0"/>
          <c:showBubbleSize val="0"/>
        </c:dLbls>
        <c:axId val="1324421023"/>
        <c:axId val="1"/>
      </c:scatterChart>
      <c:scatterChart>
        <c:scatterStyle val="lineMarker"/>
        <c:varyColors val="0"/>
        <c:ser>
          <c:idx val="3"/>
          <c:order val="0"/>
          <c:tx>
            <c:strRef>
              <c:f>'Single-C'!$F$93</c:f>
              <c:strCache>
                <c:ptCount val="1"/>
                <c:pt idx="0">
                  <c:v>Df(f)</c:v>
                </c:pt>
              </c:strCache>
            </c:strRef>
          </c:tx>
          <c:spPr>
            <a:ln w="25400">
              <a:solidFill>
                <a:srgbClr val="008000"/>
              </a:solidFill>
              <a:prstDash val="solid"/>
            </a:ln>
          </c:spPr>
          <c:marker>
            <c:symbol val="none"/>
          </c:marker>
          <c:xVal>
            <c:numRef>
              <c:f>'Single-C'!$D$94:$D$193</c:f>
              <c:numCache>
                <c:formatCode>General</c:formatCode>
                <c:ptCount val="100"/>
                <c:pt idx="0">
                  <c:v>1</c:v>
                </c:pt>
                <c:pt idx="1">
                  <c:v>1.2618568830660204</c:v>
                </c:pt>
                <c:pt idx="2">
                  <c:v>1.5922827933410924</c:v>
                </c:pt>
                <c:pt idx="3">
                  <c:v>2.0092330025650469</c:v>
                </c:pt>
                <c:pt idx="4">
                  <c:v>2.5353644939701119</c:v>
                </c:pt>
                <c:pt idx="5">
                  <c:v>3.1992671377973836</c:v>
                </c:pt>
                <c:pt idx="6">
                  <c:v>4.0370172585965545</c:v>
                </c:pt>
                <c:pt idx="7">
                  <c:v>5.0941380148163784</c:v>
                </c:pt>
                <c:pt idx="8">
                  <c:v>6.4280731172843213</c:v>
                </c:pt>
                <c:pt idx="9">
                  <c:v>8.1113083078968717</c:v>
                </c:pt>
                <c:pt idx="10">
                  <c:v>10.235310218990262</c:v>
                </c:pt>
                <c:pt idx="11">
                  <c:v>12.915496650148837</c:v>
                </c:pt>
                <c:pt idx="12">
                  <c:v>16.297508346206442</c:v>
                </c:pt>
                <c:pt idx="13">
                  <c:v>20.565123083486515</c:v>
                </c:pt>
                <c:pt idx="14">
                  <c:v>25.950242113997358</c:v>
                </c:pt>
                <c:pt idx="15">
                  <c:v>32.74549162877728</c:v>
                </c:pt>
                <c:pt idx="16">
                  <c:v>41.320124001153374</c:v>
                </c:pt>
                <c:pt idx="17">
                  <c:v>52.140082879996854</c:v>
                </c:pt>
                <c:pt idx="18">
                  <c:v>65.793322465756802</c:v>
                </c:pt>
                <c:pt idx="19">
                  <c:v>83.021756813197456</c:v>
                </c:pt>
                <c:pt idx="20">
                  <c:v>104.7615752789665</c:v>
                </c:pt>
                <c:pt idx="21">
                  <c:v>132.19411484660293</c:v>
                </c:pt>
                <c:pt idx="22">
                  <c:v>166.8100537200059</c:v>
                </c:pt>
                <c:pt idx="23">
                  <c:v>210.49041445120204</c:v>
                </c:pt>
                <c:pt idx="24">
                  <c:v>265.6087782946687</c:v>
                </c:pt>
                <c:pt idx="25">
                  <c:v>335.16026509388428</c:v>
                </c:pt>
                <c:pt idx="26">
                  <c:v>422.92428743894993</c:v>
                </c:pt>
                <c:pt idx="27">
                  <c:v>533.66992312063098</c:v>
                </c:pt>
                <c:pt idx="28">
                  <c:v>673.41506577508221</c:v>
                </c:pt>
                <c:pt idx="29">
                  <c:v>849.75343590864441</c:v>
                </c:pt>
                <c:pt idx="30">
                  <c:v>1072.2672220103234</c:v>
                </c:pt>
                <c:pt idx="31">
                  <c:v>1353.0477745798071</c:v>
                </c:pt>
                <c:pt idx="32">
                  <c:v>1707.3526474706912</c:v>
                </c:pt>
                <c:pt idx="33">
                  <c:v>2154.4346900318842</c:v>
                </c:pt>
                <c:pt idx="34">
                  <c:v>2718.5882427329416</c:v>
                </c:pt>
                <c:pt idx="35">
                  <c:v>3430.4692863149189</c:v>
                </c:pt>
                <c:pt idx="36">
                  <c:v>4328.7612810830597</c:v>
                </c:pt>
                <c:pt idx="37">
                  <c:v>5462.2772176843437</c:v>
                </c:pt>
                <c:pt idx="38">
                  <c:v>6892.6121043496996</c:v>
                </c:pt>
                <c:pt idx="39">
                  <c:v>8697.4900261778348</c:v>
                </c:pt>
                <c:pt idx="40">
                  <c:v>10974.987654930565</c:v>
                </c:pt>
                <c:pt idx="41">
                  <c:v>13848.863713938736</c:v>
                </c:pt>
                <c:pt idx="42">
                  <c:v>17475.284000076845</c:v>
                </c:pt>
                <c:pt idx="43">
                  <c:v>22051.307399030462</c:v>
                </c:pt>
                <c:pt idx="44">
                  <c:v>27825.594022071255</c:v>
                </c:pt>
                <c:pt idx="45">
                  <c:v>35111.917342151326</c:v>
                </c:pt>
                <c:pt idx="46">
                  <c:v>44306.214575838814</c:v>
                </c:pt>
                <c:pt idx="47">
                  <c:v>55908.101825122249</c:v>
                </c:pt>
                <c:pt idx="48">
                  <c:v>70548.023107186469</c:v>
                </c:pt>
                <c:pt idx="49">
                  <c:v>89021.508544503886</c:v>
                </c:pt>
                <c:pt idx="50">
                  <c:v>112332.40329780278</c:v>
                </c:pt>
                <c:pt idx="51">
                  <c:v>141747.41629268057</c:v>
                </c:pt>
                <c:pt idx="52">
                  <c:v>178864.95290574359</c:v>
                </c:pt>
                <c:pt idx="53">
                  <c:v>225701.9719633921</c:v>
                </c:pt>
                <c:pt idx="54">
                  <c:v>284803.5868435803</c:v>
                </c:pt>
                <c:pt idx="55">
                  <c:v>359381.36638046283</c:v>
                </c:pt>
                <c:pt idx="56">
                  <c:v>453487.85081285844</c:v>
                </c:pt>
                <c:pt idx="57">
                  <c:v>572236.76593502203</c:v>
                </c:pt>
                <c:pt idx="58">
                  <c:v>722080.90183854674</c:v>
                </c:pt>
                <c:pt idx="59">
                  <c:v>911162.75611548952</c:v>
                </c:pt>
                <c:pt idx="60">
                  <c:v>1149756.9953977363</c:v>
                </c:pt>
                <c:pt idx="61">
                  <c:v>1450828.7784959404</c:v>
                </c:pt>
                <c:pt idx="62">
                  <c:v>1830738.280295369</c:v>
                </c:pt>
                <c:pt idx="63">
                  <c:v>2310129.7000831608</c:v>
                </c:pt>
                <c:pt idx="64">
                  <c:v>2915053.0628251783</c:v>
                </c:pt>
                <c:pt idx="65">
                  <c:v>3678379.7718286356</c:v>
                </c:pt>
                <c:pt idx="66">
                  <c:v>4641588.8336127819</c:v>
                </c:pt>
                <c:pt idx="67">
                  <c:v>5857020.8180566691</c:v>
                </c:pt>
                <c:pt idx="68">
                  <c:v>7390722.0335257826</c:v>
                </c:pt>
                <c:pt idx="69">
                  <c:v>9326033.4688322041</c:v>
                </c:pt>
                <c:pt idx="70">
                  <c:v>11768119.524349991</c:v>
                </c:pt>
                <c:pt idx="71">
                  <c:v>14849682.622544657</c:v>
                </c:pt>
                <c:pt idx="72">
                  <c:v>18738174.228603851</c:v>
                </c:pt>
                <c:pt idx="73">
                  <c:v>23644894.126454089</c:v>
                </c:pt>
                <c:pt idx="74">
                  <c:v>29836472.40283341</c:v>
                </c:pt>
                <c:pt idx="75">
                  <c:v>37649358.067924701</c:v>
                </c:pt>
                <c:pt idx="76">
                  <c:v>47508101.621027991</c:v>
                </c:pt>
                <c:pt idx="77">
                  <c:v>59948425.03189414</c:v>
                </c:pt>
                <c:pt idx="78">
                  <c:v>75646332.75546293</c:v>
                </c:pt>
                <c:pt idx="79">
                  <c:v>95454845.666183442</c:v>
                </c:pt>
                <c:pt idx="80">
                  <c:v>120450354.02587831</c:v>
                </c:pt>
                <c:pt idx="81">
                  <c:v>151991108.29529348</c:v>
                </c:pt>
                <c:pt idx="82">
                  <c:v>191791026.16724896</c:v>
                </c:pt>
                <c:pt idx="83">
                  <c:v>242012826.47943836</c:v>
                </c:pt>
                <c:pt idx="84">
                  <c:v>305385550.88334179</c:v>
                </c:pt>
                <c:pt idx="85">
                  <c:v>385352859.37105322</c:v>
                </c:pt>
                <c:pt idx="86">
                  <c:v>486260158.00653571</c:v>
                </c:pt>
                <c:pt idx="87">
                  <c:v>613590727.34131765</c:v>
                </c:pt>
                <c:pt idx="88">
                  <c:v>774263682.68112767</c:v>
                </c:pt>
                <c:pt idx="89">
                  <c:v>977009957.29922605</c:v>
                </c:pt>
                <c:pt idx="90">
                  <c:v>1232846739.4420671</c:v>
                </c:pt>
                <c:pt idx="91">
                  <c:v>1555676143.9304729</c:v>
                </c:pt>
                <c:pt idx="92">
                  <c:v>1963040650.0402722</c:v>
                </c:pt>
                <c:pt idx="93">
                  <c:v>2477076355.9917126</c:v>
                </c:pt>
                <c:pt idx="94">
                  <c:v>3125715849.6882386</c:v>
                </c:pt>
                <c:pt idx="95">
                  <c:v>3944206059.4376578</c:v>
                </c:pt>
                <c:pt idx="96">
                  <c:v>4977023564.3321152</c:v>
                </c:pt>
                <c:pt idx="97">
                  <c:v>6280291441.8342571</c:v>
                </c:pt>
                <c:pt idx="98">
                  <c:v>7924828983.5391808</c:v>
                </c:pt>
                <c:pt idx="99">
                  <c:v>10000000000.000008</c:v>
                </c:pt>
              </c:numCache>
            </c:numRef>
          </c:xVal>
          <c:yVal>
            <c:numRef>
              <c:f>'Single-C'!$F$94:$F$193</c:f>
              <c:numCache>
                <c:formatCode>General</c:formatCode>
                <c:ptCount val="100"/>
                <c:pt idx="0">
                  <c:v>4.6109198438014559E-2</c:v>
                </c:pt>
                <c:pt idx="1">
                  <c:v>4.6291127317279343E-2</c:v>
                </c:pt>
                <c:pt idx="2">
                  <c:v>4.647449752399202E-2</c:v>
                </c:pt>
                <c:pt idx="3">
                  <c:v>4.6659326254598128E-2</c:v>
                </c:pt>
                <c:pt idx="4">
                  <c:v>4.6845630980196139E-2</c:v>
                </c:pt>
                <c:pt idx="5">
                  <c:v>4.7033429452042544E-2</c:v>
                </c:pt>
                <c:pt idx="6">
                  <c:v>4.7222739707190126E-2</c:v>
                </c:pt>
                <c:pt idx="7">
                  <c:v>4.7413580074262884E-2</c:v>
                </c:pt>
                <c:pt idx="8">
                  <c:v>4.7605969179371571E-2</c:v>
                </c:pt>
                <c:pt idx="9">
                  <c:v>4.7799925952173708E-2</c:v>
                </c:pt>
                <c:pt idx="10">
                  <c:v>4.7995469632082559E-2</c:v>
                </c:pt>
                <c:pt idx="11">
                  <c:v>4.8192619774628971E-2</c:v>
                </c:pt>
                <c:pt idx="12">
                  <c:v>4.8391396257980716E-2</c:v>
                </c:pt>
                <c:pt idx="13">
                  <c:v>4.8591819289623826E-2</c:v>
                </c:pt>
                <c:pt idx="14">
                  <c:v>4.8793909413210677E-2</c:v>
                </c:pt>
                <c:pt idx="15">
                  <c:v>4.8997687515579591E-2</c:v>
                </c:pt>
                <c:pt idx="16">
                  <c:v>4.9203174833951202E-2</c:v>
                </c:pt>
                <c:pt idx="17">
                  <c:v>4.9410392963306585E-2</c:v>
                </c:pt>
                <c:pt idx="18">
                  <c:v>4.9619363863952576E-2</c:v>
                </c:pt>
                <c:pt idx="19">
                  <c:v>4.9830109869279923E-2</c:v>
                </c:pt>
                <c:pt idx="20">
                  <c:v>5.0042653693720067E-2</c:v>
                </c:pt>
                <c:pt idx="21">
                  <c:v>5.025701844090627E-2</c:v>
                </c:pt>
                <c:pt idx="22">
                  <c:v>5.0473227612045528E-2</c:v>
                </c:pt>
                <c:pt idx="23">
                  <c:v>5.069130511450743E-2</c:v>
                </c:pt>
                <c:pt idx="24">
                  <c:v>5.091127527063672E-2</c:v>
                </c:pt>
                <c:pt idx="25">
                  <c:v>5.1133162826796238E-2</c:v>
                </c:pt>
                <c:pt idx="26">
                  <c:v>5.1356992962647431E-2</c:v>
                </c:pt>
                <c:pt idx="27">
                  <c:v>5.1582791300675578E-2</c:v>
                </c:pt>
                <c:pt idx="28">
                  <c:v>5.1810583915967573E-2</c:v>
                </c:pt>
                <c:pt idx="29">
                  <c:v>5.2040397346249719E-2</c:v>
                </c:pt>
                <c:pt idx="30">
                  <c:v>5.2272258602194061E-2</c:v>
                </c:pt>
                <c:pt idx="31">
                  <c:v>5.2506195178001307E-2</c:v>
                </c:pt>
                <c:pt idx="32">
                  <c:v>5.2742235062269285E-2</c:v>
                </c:pt>
                <c:pt idx="33">
                  <c:v>5.2980406749155884E-2</c:v>
                </c:pt>
                <c:pt idx="34">
                  <c:v>5.3220739249845737E-2</c:v>
                </c:pt>
                <c:pt idx="35">
                  <c:v>5.3463262104330542E-2</c:v>
                </c:pt>
                <c:pt idx="36">
                  <c:v>5.3708005393512816E-2</c:v>
                </c:pt>
                <c:pt idx="37">
                  <c:v>5.3954999751643778E-2</c:v>
                </c:pt>
                <c:pt idx="38">
                  <c:v>5.4204276379105867E-2</c:v>
                </c:pt>
                <c:pt idx="39">
                  <c:v>5.4455867055551339E-2</c:v>
                </c:pt>
                <c:pt idx="40">
                  <c:v>5.4709804153408467E-2</c:v>
                </c:pt>
                <c:pt idx="41">
                  <c:v>5.4966120651767321E-2</c:v>
                </c:pt>
                <c:pt idx="42">
                  <c:v>5.5224850150657825E-2</c:v>
                </c:pt>
                <c:pt idx="43">
                  <c:v>5.5486026885732898E-2</c:v>
                </c:pt>
                <c:pt idx="44">
                  <c:v>5.5749685743370213E-2</c:v>
                </c:pt>
                <c:pt idx="45">
                  <c:v>5.6015862276206654E-2</c:v>
                </c:pt>
                <c:pt idx="46">
                  <c:v>5.6284592719119841E-2</c:v>
                </c:pt>
                <c:pt idx="47">
                  <c:v>5.6555914005671906E-2</c:v>
                </c:pt>
                <c:pt idx="48">
                  <c:v>5.6829863785031264E-2</c:v>
                </c:pt>
                <c:pt idx="49">
                  <c:v>5.7106480439388402E-2</c:v>
                </c:pt>
                <c:pt idx="50">
                  <c:v>5.7385803101883008E-2</c:v>
                </c:pt>
                <c:pt idx="51">
                  <c:v>5.7667871675059594E-2</c:v>
                </c:pt>
                <c:pt idx="52">
                  <c:v>5.7952726849870233E-2</c:v>
                </c:pt>
                <c:pt idx="53">
                  <c:v>5.824041012524319E-2</c:v>
                </c:pt>
                <c:pt idx="54">
                  <c:v>5.8530963828237442E-2</c:v>
                </c:pt>
                <c:pt idx="55">
                  <c:v>5.8824431134803325E-2</c:v>
                </c:pt>
                <c:pt idx="56">
                  <c:v>5.9120856091171022E-2</c:v>
                </c:pt>
                <c:pt idx="57">
                  <c:v>5.9420283635888992E-2</c:v>
                </c:pt>
                <c:pt idx="58">
                  <c:v>5.9722759622535378E-2</c:v>
                </c:pt>
                <c:pt idx="59">
                  <c:v>6.0028330843126872E-2</c:v>
                </c:pt>
                <c:pt idx="60">
                  <c:v>6.0337045052249634E-2</c:v>
                </c:pt>
                <c:pt idx="61">
                  <c:v>6.0648950991938864E-2</c:v>
                </c:pt>
                <c:pt idx="62">
                  <c:v>6.0964098417333974E-2</c:v>
                </c:pt>
                <c:pt idx="63">
                  <c:v>6.1282538123137817E-2</c:v>
                </c:pt>
                <c:pt idx="64">
                  <c:v>6.1604321970909495E-2</c:v>
                </c:pt>
                <c:pt idx="65">
                  <c:v>6.1929502917221636E-2</c:v>
                </c:pt>
                <c:pt idx="66">
                  <c:v>6.225813504271404E-2</c:v>
                </c:pt>
                <c:pt idx="67">
                  <c:v>6.2590273582077471E-2</c:v>
                </c:pt>
                <c:pt idx="68">
                  <c:v>6.2925974955002226E-2</c:v>
                </c:pt>
                <c:pt idx="69">
                  <c:v>6.3265296798128118E-2</c:v>
                </c:pt>
                <c:pt idx="70">
                  <c:v>6.3608297998033692E-2</c:v>
                </c:pt>
                <c:pt idx="71">
                  <c:v>6.3955038725304489E-2</c:v>
                </c:pt>
                <c:pt idx="72">
                  <c:v>6.4305580469721735E-2</c:v>
                </c:pt>
                <c:pt idx="73">
                  <c:v>6.4659986076614495E-2</c:v>
                </c:pt>
                <c:pt idx="74">
                  <c:v>6.50183197844207E-2</c:v>
                </c:pt>
                <c:pt idx="75">
                  <c:v>6.5380647263503969E-2</c:v>
                </c:pt>
                <c:pt idx="76">
                  <c:v>6.5747035656275779E-2</c:v>
                </c:pt>
                <c:pt idx="77">
                  <c:v>6.611755361867401E-2</c:v>
                </c:pt>
                <c:pt idx="78">
                  <c:v>6.6492271363052122E-2</c:v>
                </c:pt>
                <c:pt idx="79">
                  <c:v>6.6871260702535157E-2</c:v>
                </c:pt>
                <c:pt idx="80">
                  <c:v>6.7254595096901126E-2</c:v>
                </c:pt>
                <c:pt idx="81">
                  <c:v>6.7642349700049731E-2</c:v>
                </c:pt>
                <c:pt idx="82">
                  <c:v>6.8034601409122694E-2</c:v>
                </c:pt>
                <c:pt idx="83">
                  <c:v>6.8431428915342929E-2</c:v>
                </c:pt>
                <c:pt idx="84">
                  <c:v>6.8832912756643563E-2</c:v>
                </c:pt>
                <c:pt idx="85">
                  <c:v>6.9239135372160504E-2</c:v>
                </c:pt>
                <c:pt idx="86">
                  <c:v>6.9650181158665753E-2</c:v>
                </c:pt>
                <c:pt idx="87">
                  <c:v>7.0066136529023187E-2</c:v>
                </c:pt>
                <c:pt idx="88">
                  <c:v>7.0487089972751382E-2</c:v>
                </c:pt>
                <c:pt idx="89">
                  <c:v>7.0913132118782793E-2</c:v>
                </c:pt>
                <c:pt idx="90">
                  <c:v>7.1344355800512724E-2</c:v>
                </c:pt>
                <c:pt idx="91">
                  <c:v>7.1780856123236314E-2</c:v>
                </c:pt>
                <c:pt idx="92">
                  <c:v>7.2222730534076185E-2</c:v>
                </c:pt>
                <c:pt idx="93">
                  <c:v>7.2670078894509077E-2</c:v>
                </c:pt>
                <c:pt idx="94">
                  <c:v>7.3123003555604443E-2</c:v>
                </c:pt>
                <c:pt idx="95">
                  <c:v>7.3581609436094444E-2</c:v>
                </c:pt>
                <c:pt idx="96">
                  <c:v>7.4046004103400259E-2</c:v>
                </c:pt>
                <c:pt idx="97">
                  <c:v>7.4516297857746064E-2</c:v>
                </c:pt>
                <c:pt idx="98">
                  <c:v>7.4992603819499112E-2</c:v>
                </c:pt>
                <c:pt idx="99">
                  <c:v>7.5475038019880841E-2</c:v>
                </c:pt>
              </c:numCache>
            </c:numRef>
          </c:yVal>
          <c:smooth val="0"/>
          <c:extLst>
            <c:ext xmlns:c16="http://schemas.microsoft.com/office/drawing/2014/chart" uri="{C3380CC4-5D6E-409C-BE32-E72D297353CC}">
              <c16:uniqueId val="{00000001-0B83-4EAF-B3BD-613B17DACFA8}"/>
            </c:ext>
          </c:extLst>
        </c:ser>
        <c:dLbls>
          <c:showLegendKey val="0"/>
          <c:showVal val="0"/>
          <c:showCatName val="0"/>
          <c:showSerName val="0"/>
          <c:showPercent val="0"/>
          <c:showBubbleSize val="0"/>
        </c:dLbls>
        <c:axId val="3"/>
        <c:axId val="4"/>
      </c:scatterChart>
      <c:valAx>
        <c:axId val="1324421023"/>
        <c:scaling>
          <c:logBase val="10"/>
          <c:orientation val="minMax"/>
          <c:max val="10000000000"/>
          <c:min val="1"/>
        </c:scaling>
        <c:delete val="0"/>
        <c:axPos val="b"/>
        <c:majorGridlines>
          <c:spPr>
            <a:ln w="3175">
              <a:solidFill>
                <a:srgbClr val="808080"/>
              </a:solidFill>
              <a:prstDash val="solid"/>
            </a:ln>
          </c:spPr>
        </c:majorGridlines>
        <c:minorGridlines>
          <c:spPr>
            <a:ln w="3175">
              <a:solidFill>
                <a:srgbClr val="C0C0C0"/>
              </a:solidFill>
              <a:prstDash val="solid"/>
            </a:ln>
          </c:spPr>
        </c:minorGridlines>
        <c:title>
          <c:tx>
            <c:rich>
              <a:bodyPr/>
              <a:lstStyle/>
              <a:p>
                <a:pPr>
                  <a:defRPr sz="1000" b="0" i="0" u="none" strike="noStrike" baseline="0">
                    <a:solidFill>
                      <a:srgbClr val="000000"/>
                    </a:solidFill>
                    <a:latin typeface="Arial"/>
                    <a:ea typeface="Arial"/>
                    <a:cs typeface="Arial"/>
                  </a:defRPr>
                </a:pPr>
                <a:r>
                  <a:rPr lang="en-US"/>
                  <a:t>Frequency [Hz]</a:t>
                </a:r>
              </a:p>
            </c:rich>
          </c:tx>
          <c:layout>
            <c:manualLayout>
              <c:xMode val="edge"/>
              <c:yMode val="edge"/>
              <c:x val="0.41992728181704553"/>
              <c:y val="0.87738790670034172"/>
            </c:manualLayout>
          </c:layout>
          <c:overlay val="0"/>
          <c:spPr>
            <a:noFill/>
            <a:ln w="25400">
              <a:noFill/>
            </a:ln>
          </c:spPr>
        </c:title>
        <c:numFmt formatCode="0.E+00"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majorGridlines>
          <c:spPr>
            <a:ln w="3175">
              <a:solidFill>
                <a:srgbClr val="808080"/>
              </a:solidFill>
              <a:prstDash val="solid"/>
            </a:ln>
          </c:spPr>
        </c:majorGridlines>
        <c:numFmt formatCode="0.00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FF"/>
                </a:solidFill>
                <a:latin typeface="Arial"/>
                <a:ea typeface="Arial"/>
                <a:cs typeface="Arial"/>
              </a:defRPr>
            </a:pPr>
            <a:endParaRPr lang="en-US"/>
          </a:p>
        </c:txPr>
        <c:crossAx val="1324421023"/>
        <c:crosses val="autoZero"/>
        <c:crossBetween val="midCat"/>
      </c:valAx>
      <c:valAx>
        <c:axId val="3"/>
        <c:scaling>
          <c:logBase val="10"/>
          <c:orientation val="minMax"/>
        </c:scaling>
        <c:delete val="1"/>
        <c:axPos val="b"/>
        <c:numFmt formatCode="General" sourceLinked="1"/>
        <c:majorTickMark val="out"/>
        <c:minorTickMark val="none"/>
        <c:tickLblPos val="nextTo"/>
        <c:crossAx val="4"/>
        <c:crosses val="autoZero"/>
        <c:crossBetween val="midCat"/>
      </c:valAx>
      <c:valAx>
        <c:axId val="4"/>
        <c:scaling>
          <c:orientation val="minMax"/>
        </c:scaling>
        <c:delete val="0"/>
        <c:axPos val="r"/>
        <c:numFmt formatCode="0.00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8000"/>
                </a:solidFill>
                <a:latin typeface="Arial"/>
                <a:ea typeface="Arial"/>
                <a:cs typeface="Arial"/>
              </a:defRPr>
            </a:pPr>
            <a:endParaRPr lang="en-US"/>
          </a:p>
        </c:txPr>
        <c:crossAx val="3"/>
        <c:crosses val="max"/>
        <c:crossBetween val="midCat"/>
      </c:valAx>
      <c:spPr>
        <a:solidFill>
          <a:srgbClr val="FFFFFF"/>
        </a:solidFill>
        <a:ln w="12700">
          <a:solidFill>
            <a:srgbClr val="808080"/>
          </a:solidFill>
          <a:prstDash val="solid"/>
        </a:ln>
      </c:spPr>
    </c:plotArea>
    <c:legend>
      <c:legendPos val="r"/>
      <c:layout>
        <c:manualLayout>
          <c:xMode val="edge"/>
          <c:yMode val="edge"/>
          <c:x val="0.4936324401639387"/>
          <c:y val="0.67008917062510731"/>
          <c:w val="0.14863380120963138"/>
          <c:h val="0.1113242396745016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200" verticalDpi="12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 Id="rId4" Type="http://schemas.openxmlformats.org/officeDocument/2006/relationships/image" Target="../media/image2.w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emf"/><Relationship Id="rId1" Type="http://schemas.openxmlformats.org/officeDocument/2006/relationships/image" Target="../media/image8.emf"/></Relationships>
</file>

<file path=xl/drawings/_rels/drawing4.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82550</xdr:rowOff>
    </xdr:from>
    <xdr:to>
      <xdr:col>8</xdr:col>
      <xdr:colOff>565150</xdr:colOff>
      <xdr:row>36</xdr:row>
      <xdr:rowOff>0</xdr:rowOff>
    </xdr:to>
    <xdr:graphicFrame macro="">
      <xdr:nvGraphicFramePr>
        <xdr:cNvPr id="1164" name="Imp_plot">
          <a:extLst>
            <a:ext uri="{FF2B5EF4-FFF2-40B4-BE49-F238E27FC236}">
              <a16:creationId xmlns:a16="http://schemas.microsoft.com/office/drawing/2014/main" id="{00000000-0008-0000-0000-00008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260350</xdr:colOff>
      <xdr:row>9</xdr:row>
      <xdr:rowOff>120650</xdr:rowOff>
    </xdr:from>
    <xdr:to>
      <xdr:col>11</xdr:col>
      <xdr:colOff>88900</xdr:colOff>
      <xdr:row>13</xdr:row>
      <xdr:rowOff>139700</xdr:rowOff>
    </xdr:to>
    <xdr:pic>
      <xdr:nvPicPr>
        <xdr:cNvPr id="1165" name="Picture 36">
          <a:extLst>
            <a:ext uri="{FF2B5EF4-FFF2-40B4-BE49-F238E27FC236}">
              <a16:creationId xmlns:a16="http://schemas.microsoft.com/office/drawing/2014/main" id="{00000000-0008-0000-0000-00008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8450" y="1651000"/>
          <a:ext cx="22669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76200</xdr:colOff>
      <xdr:row>14</xdr:row>
      <xdr:rowOff>82550</xdr:rowOff>
    </xdr:from>
    <xdr:to>
      <xdr:col>16</xdr:col>
      <xdr:colOff>209550</xdr:colOff>
      <xdr:row>35</xdr:row>
      <xdr:rowOff>95250</xdr:rowOff>
    </xdr:to>
    <xdr:graphicFrame macro="">
      <xdr:nvGraphicFramePr>
        <xdr:cNvPr id="1166" name="C_plot">
          <a:extLst>
            <a:ext uri="{FF2B5EF4-FFF2-40B4-BE49-F238E27FC236}">
              <a16:creationId xmlns:a16="http://schemas.microsoft.com/office/drawing/2014/main" id="{00000000-0008-0000-0000-00008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590550</xdr:colOff>
      <xdr:row>1</xdr:row>
      <xdr:rowOff>88900</xdr:rowOff>
    </xdr:from>
    <xdr:to>
      <xdr:col>16</xdr:col>
      <xdr:colOff>285750</xdr:colOff>
      <xdr:row>17</xdr:row>
      <xdr:rowOff>0</xdr:rowOff>
    </xdr:to>
    <xdr:pic>
      <xdr:nvPicPr>
        <xdr:cNvPr id="1167" name="Picture 47" descr="Capacitor-models_1">
          <a:extLst>
            <a:ext uri="{FF2B5EF4-FFF2-40B4-BE49-F238E27FC236}">
              <a16:creationId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24901" t="21300" r="24402" b="22507"/>
        <a:stretch>
          <a:fillRect/>
        </a:stretch>
      </xdr:blipFill>
      <xdr:spPr bwMode="auto">
        <a:xfrm>
          <a:off x="6267450" y="247650"/>
          <a:ext cx="3352800" cy="243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87066</xdr:colOff>
      <xdr:row>4</xdr:row>
      <xdr:rowOff>13893</xdr:rowOff>
    </xdr:from>
    <xdr:to>
      <xdr:col>6</xdr:col>
      <xdr:colOff>599657</xdr:colOff>
      <xdr:row>4</xdr:row>
      <xdr:rowOff>128652</xdr:rowOff>
    </xdr:to>
    <xdr:sp macro="[0]!Sweep_capacitance" textlink="">
      <xdr:nvSpPr>
        <xdr:cNvPr id="2" name="Rectangle: Rounded Corners 1">
          <a:extLst>
            <a:ext uri="{FF2B5EF4-FFF2-40B4-BE49-F238E27FC236}">
              <a16:creationId xmlns:a16="http://schemas.microsoft.com/office/drawing/2014/main" id="{00000000-0008-0000-0000-000002000000}"/>
            </a:ext>
          </a:extLst>
        </xdr:cNvPr>
        <xdr:cNvSpPr/>
      </xdr:nvSpPr>
      <xdr:spPr bwMode="auto">
        <a:xfrm>
          <a:off x="3321597" y="751419"/>
          <a:ext cx="512591" cy="114759"/>
        </a:xfrm>
        <a:prstGeom prst="roundRect">
          <a:avLst/>
        </a:prstGeom>
        <a:solidFill>
          <a:schemeClr val="bg1">
            <a:lumMod val="8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anchorCtr="1" upright="1"/>
        <a:lstStyle/>
        <a:p>
          <a:pPr algn="l"/>
          <a:r>
            <a:rPr lang="en-US" sz="900">
              <a:solidFill>
                <a:schemeClr val="accent6">
                  <a:lumMod val="75000"/>
                </a:schemeClr>
              </a:solidFill>
            </a:rPr>
            <a:t>Sweep C</a:t>
          </a:r>
        </a:p>
      </xdr:txBody>
    </xdr:sp>
    <xdr:clientData/>
  </xdr:twoCellAnchor>
  <xdr:twoCellAnchor>
    <xdr:from>
      <xdr:col>6</xdr:col>
      <xdr:colOff>83452</xdr:colOff>
      <xdr:row>5</xdr:row>
      <xdr:rowOff>13018</xdr:rowOff>
    </xdr:from>
    <xdr:to>
      <xdr:col>6</xdr:col>
      <xdr:colOff>596475</xdr:colOff>
      <xdr:row>5</xdr:row>
      <xdr:rowOff>127777</xdr:rowOff>
    </xdr:to>
    <xdr:sp macro="[0]!Sweep_resistance" textlink="">
      <xdr:nvSpPr>
        <xdr:cNvPr id="7" name="Rectangle: Rounded Corners 6">
          <a:extLst>
            <a:ext uri="{FF2B5EF4-FFF2-40B4-BE49-F238E27FC236}">
              <a16:creationId xmlns:a16="http://schemas.microsoft.com/office/drawing/2014/main" id="{00000000-0008-0000-0000-000007000000}"/>
            </a:ext>
          </a:extLst>
        </xdr:cNvPr>
        <xdr:cNvSpPr/>
      </xdr:nvSpPr>
      <xdr:spPr bwMode="auto">
        <a:xfrm>
          <a:off x="3317983" y="909294"/>
          <a:ext cx="513023" cy="114759"/>
        </a:xfrm>
        <a:prstGeom prst="roundRect">
          <a:avLst/>
        </a:prstGeom>
        <a:solidFill>
          <a:schemeClr val="bg1">
            <a:lumMod val="8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anchorCtr="1" upright="1"/>
        <a:lstStyle/>
        <a:p>
          <a:pPr algn="l"/>
          <a:r>
            <a:rPr lang="en-US" sz="900">
              <a:solidFill>
                <a:schemeClr val="accent6">
                  <a:lumMod val="75000"/>
                </a:schemeClr>
              </a:solidFill>
            </a:rPr>
            <a:t>Sweep R</a:t>
          </a:r>
        </a:p>
      </xdr:txBody>
    </xdr:sp>
    <xdr:clientData/>
  </xdr:twoCellAnchor>
  <xdr:twoCellAnchor>
    <xdr:from>
      <xdr:col>6</xdr:col>
      <xdr:colOff>28177</xdr:colOff>
      <xdr:row>6</xdr:row>
      <xdr:rowOff>25828</xdr:rowOff>
    </xdr:from>
    <xdr:to>
      <xdr:col>7</xdr:col>
      <xdr:colOff>63500</xdr:colOff>
      <xdr:row>6</xdr:row>
      <xdr:rowOff>134055</xdr:rowOff>
    </xdr:to>
    <xdr:sp macro="[0]!Sweep_F_sk" textlink="">
      <xdr:nvSpPr>
        <xdr:cNvPr id="8" name="Rectangle: Rounded Corners 7">
          <a:extLst>
            <a:ext uri="{FF2B5EF4-FFF2-40B4-BE49-F238E27FC236}">
              <a16:creationId xmlns:a16="http://schemas.microsoft.com/office/drawing/2014/main" id="{00000000-0008-0000-0000-000008000000}"/>
            </a:ext>
          </a:extLst>
        </xdr:cNvPr>
        <xdr:cNvSpPr/>
      </xdr:nvSpPr>
      <xdr:spPr bwMode="auto">
        <a:xfrm>
          <a:off x="3252566" y="1091217"/>
          <a:ext cx="642101" cy="108227"/>
        </a:xfrm>
        <a:prstGeom prst="roundRect">
          <a:avLst/>
        </a:prstGeom>
        <a:solidFill>
          <a:schemeClr val="bg1">
            <a:lumMod val="8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anchorCtr="1" upright="1"/>
        <a:lstStyle/>
        <a:p>
          <a:pPr algn="l"/>
          <a:r>
            <a:rPr lang="en-US" sz="900">
              <a:solidFill>
                <a:schemeClr val="accent6">
                  <a:lumMod val="75000"/>
                </a:schemeClr>
              </a:solidFill>
            </a:rPr>
            <a:t>Sweep F_Rs</a:t>
          </a:r>
        </a:p>
      </xdr:txBody>
    </xdr:sp>
    <xdr:clientData/>
  </xdr:twoCellAnchor>
  <xdr:twoCellAnchor>
    <xdr:from>
      <xdr:col>6</xdr:col>
      <xdr:colOff>74821</xdr:colOff>
      <xdr:row>7</xdr:row>
      <xdr:rowOff>28564</xdr:rowOff>
    </xdr:from>
    <xdr:to>
      <xdr:col>6</xdr:col>
      <xdr:colOff>587844</xdr:colOff>
      <xdr:row>7</xdr:row>
      <xdr:rowOff>143323</xdr:rowOff>
    </xdr:to>
    <xdr:sp macro="[0]!Sweep_inductance" textlink="">
      <xdr:nvSpPr>
        <xdr:cNvPr id="9" name="Rectangle: Rounded Corners 8">
          <a:extLst>
            <a:ext uri="{FF2B5EF4-FFF2-40B4-BE49-F238E27FC236}">
              <a16:creationId xmlns:a16="http://schemas.microsoft.com/office/drawing/2014/main" id="{00000000-0008-0000-0000-000009000000}"/>
            </a:ext>
          </a:extLst>
        </xdr:cNvPr>
        <xdr:cNvSpPr/>
      </xdr:nvSpPr>
      <xdr:spPr bwMode="auto">
        <a:xfrm>
          <a:off x="3309352" y="1242340"/>
          <a:ext cx="513023" cy="114759"/>
        </a:xfrm>
        <a:prstGeom prst="roundRect">
          <a:avLst/>
        </a:prstGeom>
        <a:solidFill>
          <a:schemeClr val="bg1">
            <a:lumMod val="8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anchorCtr="1" upright="1"/>
        <a:lstStyle/>
        <a:p>
          <a:pPr algn="l"/>
          <a:r>
            <a:rPr lang="en-US" sz="900">
              <a:solidFill>
                <a:schemeClr val="accent6">
                  <a:lumMod val="75000"/>
                </a:schemeClr>
              </a:solidFill>
            </a:rPr>
            <a:t>Sweep L</a:t>
          </a:r>
        </a:p>
      </xdr:txBody>
    </xdr:sp>
    <xdr:clientData/>
  </xdr:twoCellAnchor>
  <xdr:twoCellAnchor>
    <xdr:from>
      <xdr:col>6</xdr:col>
      <xdr:colOff>77892</xdr:colOff>
      <xdr:row>8</xdr:row>
      <xdr:rowOff>22467</xdr:rowOff>
    </xdr:from>
    <xdr:to>
      <xdr:col>6</xdr:col>
      <xdr:colOff>590915</xdr:colOff>
      <xdr:row>8</xdr:row>
      <xdr:rowOff>137226</xdr:rowOff>
    </xdr:to>
    <xdr:sp macro="[0]!Sweep_Df" textlink="">
      <xdr:nvSpPr>
        <xdr:cNvPr id="10" name="Rectangle: Rounded Corners 9">
          <a:extLst>
            <a:ext uri="{FF2B5EF4-FFF2-40B4-BE49-F238E27FC236}">
              <a16:creationId xmlns:a16="http://schemas.microsoft.com/office/drawing/2014/main" id="{00000000-0008-0000-0000-00000A000000}"/>
            </a:ext>
          </a:extLst>
        </xdr:cNvPr>
        <xdr:cNvSpPr/>
      </xdr:nvSpPr>
      <xdr:spPr bwMode="auto">
        <a:xfrm>
          <a:off x="3312423" y="1394993"/>
          <a:ext cx="513023" cy="114759"/>
        </a:xfrm>
        <a:prstGeom prst="roundRect">
          <a:avLst/>
        </a:prstGeom>
        <a:solidFill>
          <a:schemeClr val="bg1">
            <a:lumMod val="8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anchorCtr="1" upright="1"/>
        <a:lstStyle/>
        <a:p>
          <a:pPr algn="l"/>
          <a:r>
            <a:rPr lang="en-US" sz="900">
              <a:solidFill>
                <a:schemeClr val="accent6">
                  <a:lumMod val="75000"/>
                </a:schemeClr>
              </a:solidFill>
            </a:rPr>
            <a:t>Sweep Df</a:t>
          </a:r>
        </a:p>
      </xdr:txBody>
    </xdr:sp>
    <xdr:clientData/>
  </xdr:twoCellAnchor>
  <xdr:twoCellAnchor>
    <xdr:from>
      <xdr:col>6</xdr:col>
      <xdr:colOff>27301</xdr:colOff>
      <xdr:row>9</xdr:row>
      <xdr:rowOff>16742</xdr:rowOff>
    </xdr:from>
    <xdr:to>
      <xdr:col>7</xdr:col>
      <xdr:colOff>46302</xdr:colOff>
      <xdr:row>9</xdr:row>
      <xdr:rowOff>125678</xdr:rowOff>
    </xdr:to>
    <xdr:sp macro="[0]!Sweep_F_Df" textlink="">
      <xdr:nvSpPr>
        <xdr:cNvPr id="13" name="Rectangle: Rounded Corners 12">
          <a:extLst>
            <a:ext uri="{FF2B5EF4-FFF2-40B4-BE49-F238E27FC236}">
              <a16:creationId xmlns:a16="http://schemas.microsoft.com/office/drawing/2014/main" id="{00000000-0008-0000-0000-00000D000000}"/>
            </a:ext>
          </a:extLst>
        </xdr:cNvPr>
        <xdr:cNvSpPr/>
      </xdr:nvSpPr>
      <xdr:spPr bwMode="auto">
        <a:xfrm>
          <a:off x="3261832" y="1548018"/>
          <a:ext cx="627543" cy="108936"/>
        </a:xfrm>
        <a:prstGeom prst="roundRect">
          <a:avLst/>
        </a:prstGeom>
        <a:solidFill>
          <a:schemeClr val="bg1">
            <a:lumMod val="8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anchorCtr="1" upright="1"/>
        <a:lstStyle/>
        <a:p>
          <a:pPr algn="l"/>
          <a:r>
            <a:rPr lang="en-US" sz="900">
              <a:solidFill>
                <a:schemeClr val="accent6">
                  <a:lumMod val="75000"/>
                </a:schemeClr>
              </a:solidFill>
            </a:rPr>
            <a:t>Sweep F_Df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2800350</xdr:colOff>
      <xdr:row>1</xdr:row>
      <xdr:rowOff>133350</xdr:rowOff>
    </xdr:from>
    <xdr:to>
      <xdr:col>1</xdr:col>
      <xdr:colOff>5549900</xdr:colOff>
      <xdr:row>5</xdr:row>
      <xdr:rowOff>82550</xdr:rowOff>
    </xdr:to>
    <xdr:pic>
      <xdr:nvPicPr>
        <xdr:cNvPr id="7221" name="Picture 37">
          <a:extLst>
            <a:ext uri="{FF2B5EF4-FFF2-40B4-BE49-F238E27FC236}">
              <a16:creationId xmlns:a16="http://schemas.microsoft.com/office/drawing/2014/main" id="{00000000-0008-0000-0100-00003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0700" y="292100"/>
          <a:ext cx="27495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37</xdr:row>
          <xdr:rowOff>19050</xdr:rowOff>
        </xdr:from>
        <xdr:to>
          <xdr:col>1</xdr:col>
          <xdr:colOff>3956050</xdr:colOff>
          <xdr:row>40</xdr:row>
          <xdr:rowOff>95250</xdr:rowOff>
        </xdr:to>
        <xdr:sp macro="" textlink="">
          <xdr:nvSpPr>
            <xdr:cNvPr id="8193" name="Picture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2305050</xdr:colOff>
          <xdr:row>41</xdr:row>
          <xdr:rowOff>38100</xdr:rowOff>
        </xdr:from>
        <xdr:to>
          <xdr:col>1</xdr:col>
          <xdr:colOff>4064000</xdr:colOff>
          <xdr:row>43</xdr:row>
          <xdr:rowOff>114300</xdr:rowOff>
        </xdr:to>
        <xdr:sp macro="" textlink="">
          <xdr:nvSpPr>
            <xdr:cNvPr id="8195" name="Picture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50800</xdr:colOff>
      <xdr:row>45</xdr:row>
      <xdr:rowOff>101600</xdr:rowOff>
    </xdr:from>
    <xdr:to>
      <xdr:col>1</xdr:col>
      <xdr:colOff>3175000</xdr:colOff>
      <xdr:row>50</xdr:row>
      <xdr:rowOff>0</xdr:rowOff>
    </xdr:to>
    <xdr:pic>
      <xdr:nvPicPr>
        <xdr:cNvPr id="8260" name="Picture 4">
          <a:extLst>
            <a:ext uri="{FF2B5EF4-FFF2-40B4-BE49-F238E27FC236}">
              <a16:creationId xmlns:a16="http://schemas.microsoft.com/office/drawing/2014/main" id="{00000000-0008-0000-0200-00004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0" y="7880350"/>
          <a:ext cx="3124200" cy="692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xdr:col>
      <xdr:colOff>3079750</xdr:colOff>
      <xdr:row>1</xdr:row>
      <xdr:rowOff>196850</xdr:rowOff>
    </xdr:from>
    <xdr:to>
      <xdr:col>1</xdr:col>
      <xdr:colOff>5829300</xdr:colOff>
      <xdr:row>5</xdr:row>
      <xdr:rowOff>139700</xdr:rowOff>
    </xdr:to>
    <xdr:pic>
      <xdr:nvPicPr>
        <xdr:cNvPr id="8261" name="Picture 13">
          <a:extLst>
            <a:ext uri="{FF2B5EF4-FFF2-40B4-BE49-F238E27FC236}">
              <a16:creationId xmlns:a16="http://schemas.microsoft.com/office/drawing/2014/main" id="{00000000-0008-0000-0200-00004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0100" y="514350"/>
          <a:ext cx="274955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3467100</xdr:colOff>
          <xdr:row>9</xdr:row>
          <xdr:rowOff>6350</xdr:rowOff>
        </xdr:from>
        <xdr:to>
          <xdr:col>1</xdr:col>
          <xdr:colOff>5607050</xdr:colOff>
          <xdr:row>12</xdr:row>
          <xdr:rowOff>63500</xdr:rowOff>
        </xdr:to>
        <xdr:sp macro="" textlink="">
          <xdr:nvSpPr>
            <xdr:cNvPr id="8207" name="Object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387350</xdr:colOff>
          <xdr:row>8</xdr:row>
          <xdr:rowOff>95250</xdr:rowOff>
        </xdr:from>
        <xdr:to>
          <xdr:col>1</xdr:col>
          <xdr:colOff>2946400</xdr:colOff>
          <xdr:row>13</xdr:row>
          <xdr:rowOff>0</xdr:rowOff>
        </xdr:to>
        <xdr:sp macro="" textlink="">
          <xdr:nvSpPr>
            <xdr:cNvPr id="8212" name="Picture 3"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2190750</xdr:colOff>
          <xdr:row>30</xdr:row>
          <xdr:rowOff>76200</xdr:rowOff>
        </xdr:from>
        <xdr:to>
          <xdr:col>1</xdr:col>
          <xdr:colOff>4070350</xdr:colOff>
          <xdr:row>34</xdr:row>
          <xdr:rowOff>0</xdr:rowOff>
        </xdr:to>
        <xdr:sp macro="" textlink="">
          <xdr:nvSpPr>
            <xdr:cNvPr id="8213" name="Picture 3"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1854200</xdr:colOff>
      <xdr:row>12</xdr:row>
      <xdr:rowOff>133350</xdr:rowOff>
    </xdr:from>
    <xdr:to>
      <xdr:col>1</xdr:col>
      <xdr:colOff>5664200</xdr:colOff>
      <xdr:row>29</xdr:row>
      <xdr:rowOff>38100</xdr:rowOff>
    </xdr:to>
    <xdr:pic>
      <xdr:nvPicPr>
        <xdr:cNvPr id="8262" name="Picture 22" descr="Capacitor-models_1">
          <a:extLst>
            <a:ext uri="{FF2B5EF4-FFF2-40B4-BE49-F238E27FC236}">
              <a16:creationId xmlns:a16="http://schemas.microsoft.com/office/drawing/2014/main" id="{00000000-0008-0000-0200-0000462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4901" t="21300" r="24402" b="22507"/>
        <a:stretch>
          <a:fillRect/>
        </a:stretch>
      </xdr:blipFill>
      <xdr:spPr bwMode="auto">
        <a:xfrm>
          <a:off x="2114550" y="2514600"/>
          <a:ext cx="3810000" cy="260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6350</xdr:colOff>
      <xdr:row>2</xdr:row>
      <xdr:rowOff>0</xdr:rowOff>
    </xdr:from>
    <xdr:to>
      <xdr:col>1</xdr:col>
      <xdr:colOff>2743200</xdr:colOff>
      <xdr:row>6</xdr:row>
      <xdr:rowOff>101600</xdr:rowOff>
    </xdr:to>
    <xdr:pic>
      <xdr:nvPicPr>
        <xdr:cNvPr id="10257" name="Picture 1">
          <a:extLst>
            <a:ext uri="{FF2B5EF4-FFF2-40B4-BE49-F238E27FC236}">
              <a16:creationId xmlns:a16="http://schemas.microsoft.com/office/drawing/2014/main" id="{00000000-0008-0000-0300-00001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050" y="635000"/>
          <a:ext cx="273685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7.emf"/><Relationship Id="rId3" Type="http://schemas.openxmlformats.org/officeDocument/2006/relationships/vmlDrawing" Target="../drawings/vmlDrawing1.vml"/><Relationship Id="rId7" Type="http://schemas.openxmlformats.org/officeDocument/2006/relationships/image" Target="../media/image4.emf"/><Relationship Id="rId12"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193"/>
  <sheetViews>
    <sheetView showGridLines="0" showRowColHeaders="0" tabSelected="1" zoomScale="87" zoomScaleNormal="87" workbookViewId="0"/>
  </sheetViews>
  <sheetFormatPr defaultRowHeight="12.5" x14ac:dyDescent="0.25"/>
  <cols>
    <col min="1" max="1" width="2.7265625" customWidth="1"/>
  </cols>
  <sheetData>
    <row r="1" spans="2:18" ht="6" customHeight="1" x14ac:dyDescent="0.25"/>
    <row r="2" spans="2:18" ht="16" customHeight="1" x14ac:dyDescent="0.25">
      <c r="B2" s="2" t="s">
        <v>43</v>
      </c>
    </row>
    <row r="3" spans="2:18" ht="6" customHeight="1" x14ac:dyDescent="0.25"/>
    <row r="4" spans="2:18" ht="13" x14ac:dyDescent="0.3">
      <c r="B4" s="19" t="s">
        <v>42</v>
      </c>
      <c r="C4" s="20"/>
      <c r="D4" s="21"/>
      <c r="E4" s="22"/>
      <c r="F4" s="23" t="s">
        <v>3</v>
      </c>
      <c r="G4" s="17"/>
      <c r="H4" s="29"/>
      <c r="I4" s="20"/>
      <c r="J4" s="20"/>
    </row>
    <row r="5" spans="2:18" x14ac:dyDescent="0.25">
      <c r="B5" s="24" t="s">
        <v>12</v>
      </c>
      <c r="C5" s="25"/>
      <c r="D5" s="25"/>
      <c r="E5" s="26"/>
      <c r="F5" s="27">
        <v>1E-3</v>
      </c>
      <c r="G5" s="18" t="s">
        <v>3</v>
      </c>
      <c r="I5" s="42" t="s">
        <v>33</v>
      </c>
      <c r="J5" s="42" t="s">
        <v>28</v>
      </c>
      <c r="K5" s="36" t="s">
        <v>3</v>
      </c>
    </row>
    <row r="6" spans="2:18" x14ac:dyDescent="0.25">
      <c r="B6" s="28" t="s">
        <v>16</v>
      </c>
      <c r="C6" s="29"/>
      <c r="D6" s="29"/>
      <c r="E6" s="30"/>
      <c r="F6" s="31">
        <v>0.01</v>
      </c>
      <c r="I6" s="37" t="s">
        <v>34</v>
      </c>
      <c r="J6" s="37" t="s">
        <v>29</v>
      </c>
      <c r="K6" s="38" t="s">
        <v>44</v>
      </c>
    </row>
    <row r="7" spans="2:18" x14ac:dyDescent="0.25">
      <c r="B7" s="28" t="s">
        <v>52</v>
      </c>
      <c r="C7" s="29"/>
      <c r="D7" s="29"/>
      <c r="E7" s="30"/>
      <c r="F7" s="45">
        <v>1000000</v>
      </c>
      <c r="I7" s="47">
        <v>1</v>
      </c>
      <c r="J7" s="33">
        <v>1</v>
      </c>
      <c r="K7" s="48">
        <f>1/(2*PI()*SQRT(L_*C_))</f>
        <v>71176.254341717693</v>
      </c>
    </row>
    <row r="8" spans="2:18" x14ac:dyDescent="0.25">
      <c r="B8" s="28" t="s">
        <v>13</v>
      </c>
      <c r="C8" s="29"/>
      <c r="D8" s="29"/>
      <c r="E8" s="30"/>
      <c r="F8" s="32">
        <v>5.0000000000000001E-9</v>
      </c>
      <c r="I8" s="37" t="s">
        <v>35</v>
      </c>
      <c r="J8" s="37" t="s">
        <v>30</v>
      </c>
      <c r="K8" s="39" t="s">
        <v>0</v>
      </c>
    </row>
    <row r="9" spans="2:18" x14ac:dyDescent="0.25">
      <c r="B9" s="28" t="s">
        <v>15</v>
      </c>
      <c r="C9" s="29"/>
      <c r="D9" s="29"/>
      <c r="E9" s="30"/>
      <c r="F9" s="33">
        <v>0.05</v>
      </c>
      <c r="I9" s="46">
        <v>10000000000</v>
      </c>
      <c r="J9" s="40">
        <v>2</v>
      </c>
      <c r="K9" s="41">
        <f>2*PI()*Fres*L_/R_</f>
        <v>0.22360679774997894</v>
      </c>
    </row>
    <row r="10" spans="2:18" x14ac:dyDescent="0.25">
      <c r="B10" s="34" t="s">
        <v>53</v>
      </c>
      <c r="C10" s="22"/>
      <c r="D10" s="22"/>
      <c r="E10" s="35"/>
      <c r="F10" s="46">
        <v>100</v>
      </c>
    </row>
    <row r="11" spans="2:18" x14ac:dyDescent="0.25">
      <c r="G11" s="14"/>
    </row>
    <row r="13" spans="2:18" x14ac:dyDescent="0.25">
      <c r="O13" s="8"/>
    </row>
    <row r="14" spans="2:18" x14ac:dyDescent="0.25">
      <c r="O14" s="4"/>
    </row>
    <row r="16" spans="2:18" ht="13" x14ac:dyDescent="0.3">
      <c r="O16" s="10" t="s">
        <v>3</v>
      </c>
      <c r="R16" t="s">
        <v>3</v>
      </c>
    </row>
    <row r="17" spans="7:19" ht="13" x14ac:dyDescent="0.3">
      <c r="O17" s="9" t="s">
        <v>3</v>
      </c>
    </row>
    <row r="18" spans="7:19" x14ac:dyDescent="0.25">
      <c r="R18" t="s">
        <v>3</v>
      </c>
      <c r="S18" t="s">
        <v>3</v>
      </c>
    </row>
    <row r="19" spans="7:19" x14ac:dyDescent="0.25">
      <c r="S19" t="s">
        <v>3</v>
      </c>
    </row>
    <row r="21" spans="7:19" ht="13" x14ac:dyDescent="0.3">
      <c r="O21" s="9" t="s">
        <v>3</v>
      </c>
    </row>
    <row r="30" spans="7:19" x14ac:dyDescent="0.25">
      <c r="N30" t="s">
        <v>3</v>
      </c>
    </row>
    <row r="31" spans="7:19" x14ac:dyDescent="0.25">
      <c r="G31" t="s">
        <v>3</v>
      </c>
      <c r="I31" t="s">
        <v>3</v>
      </c>
    </row>
    <row r="32" spans="7:19" x14ac:dyDescent="0.25">
      <c r="H32" t="s">
        <v>3</v>
      </c>
    </row>
    <row r="33" spans="8:8" x14ac:dyDescent="0.25">
      <c r="H33" t="s">
        <v>3</v>
      </c>
    </row>
    <row r="87" spans="3:19" ht="13" x14ac:dyDescent="0.3">
      <c r="C87" s="7" t="s">
        <v>37</v>
      </c>
      <c r="D87" s="4" t="s">
        <v>27</v>
      </c>
      <c r="E87" s="7" t="s">
        <v>9</v>
      </c>
    </row>
    <row r="88" spans="3:19" x14ac:dyDescent="0.25">
      <c r="C88" s="16">
        <v>100</v>
      </c>
      <c r="D88" s="15">
        <v>1</v>
      </c>
      <c r="E88" s="12">
        <v>100</v>
      </c>
    </row>
    <row r="89" spans="3:19" ht="13" x14ac:dyDescent="0.3">
      <c r="C89" s="7" t="s">
        <v>36</v>
      </c>
    </row>
    <row r="90" spans="3:19" x14ac:dyDescent="0.25">
      <c r="C90">
        <f>10^(LOG(F_mx/F_mn)/(N_stps-1))</f>
        <v>1.2618568830660204</v>
      </c>
    </row>
    <row r="91" spans="3:19" ht="13" x14ac:dyDescent="0.3">
      <c r="N91" s="1" t="s">
        <v>3</v>
      </c>
      <c r="P91" s="1"/>
      <c r="Q91" s="1"/>
    </row>
    <row r="92" spans="3:19" ht="13" x14ac:dyDescent="0.3">
      <c r="D92" s="1" t="s">
        <v>14</v>
      </c>
      <c r="N92" s="1" t="s">
        <v>1</v>
      </c>
      <c r="P92" s="1"/>
      <c r="Q92" s="1"/>
      <c r="R92" s="1"/>
      <c r="S92" s="1"/>
    </row>
    <row r="93" spans="3:19" ht="13" x14ac:dyDescent="0.3">
      <c r="C93" s="4" t="s">
        <v>10</v>
      </c>
      <c r="D93" s="1" t="s">
        <v>2</v>
      </c>
      <c r="E93" s="1" t="s">
        <v>17</v>
      </c>
      <c r="F93" s="1" t="s">
        <v>18</v>
      </c>
      <c r="G93" s="1" t="s">
        <v>19</v>
      </c>
      <c r="H93" s="1" t="s">
        <v>20</v>
      </c>
      <c r="I93" s="1" t="s">
        <v>21</v>
      </c>
      <c r="J93" s="1" t="s">
        <v>22</v>
      </c>
      <c r="K93" s="1" t="s">
        <v>23</v>
      </c>
      <c r="L93" s="1" t="s">
        <v>24</v>
      </c>
      <c r="M93" s="1" t="s">
        <v>26</v>
      </c>
      <c r="N93" s="1" t="s">
        <v>38</v>
      </c>
      <c r="O93" s="1" t="s">
        <v>25</v>
      </c>
      <c r="P93" s="1"/>
      <c r="Q93" s="1"/>
      <c r="R93" s="1"/>
      <c r="S93" s="1"/>
    </row>
    <row r="94" spans="3:19" x14ac:dyDescent="0.25">
      <c r="C94" s="4">
        <v>1</v>
      </c>
      <c r="D94">
        <f t="shared" ref="D94:D125" si="0">F_mn*inc_^(C94-1)</f>
        <v>1</v>
      </c>
      <c r="E94">
        <f t="shared" ref="E94:E125" si="1">C_*(1-Df_*LN(D94/F_Df)*(LN(10)/PI()/2))</f>
        <v>1.0843823292052217E-3</v>
      </c>
      <c r="F94">
        <f t="shared" ref="F94:F125" si="2">Df_*C_/E94</f>
        <v>4.6109198438014559E-2</v>
      </c>
      <c r="G94">
        <f>2*PI()*D94*E94*F94</f>
        <v>3.1415926535897931E-4</v>
      </c>
      <c r="H94">
        <f>SQRT((2*PI()*D94*E94)^2+G94^2)</f>
        <v>6.8206140886060609E-3</v>
      </c>
      <c r="I94">
        <f>180/PI()*ATAN2(G94,2*PI()*D94*E94)</f>
        <v>87.360007399186117</v>
      </c>
      <c r="J94">
        <f>1/H94*COS(-PI()/180*I94)</f>
        <v>6.7530959000742454</v>
      </c>
      <c r="K94">
        <f t="shared" ref="K94:K125" si="3">R_*(1+SQRT(D94/F_sk))</f>
        <v>1.001E-2</v>
      </c>
      <c r="L94">
        <f>J94+K94</f>
        <v>6.7631059000742457</v>
      </c>
      <c r="M94">
        <f>1/H94*SIN(-PI()/180*I94)</f>
        <v>-146.45875722937487</v>
      </c>
      <c r="N94">
        <f t="shared" ref="N94:N125" si="4">SQRT((L94/N_C)^2+(2*PI()*Freq*(L_/N_C)-1/(2*PI()*Freq*E94*N_C))^2)</f>
        <v>146.92587494121665</v>
      </c>
      <c r="O94">
        <f t="shared" ref="O94:O125" si="5">180/PI()*ATAN2(L94,M94+2*PI()*D94*L_)</f>
        <v>-87.356099730752902</v>
      </c>
    </row>
    <row r="95" spans="3:19" x14ac:dyDescent="0.25">
      <c r="C95" s="4">
        <v>2</v>
      </c>
      <c r="D95">
        <f t="shared" si="0"/>
        <v>1.2618568830660204</v>
      </c>
      <c r="E95">
        <f t="shared" si="1"/>
        <v>1.0801205954069782E-3</v>
      </c>
      <c r="F95">
        <f t="shared" si="2"/>
        <v>4.6291127317279343E-2</v>
      </c>
      <c r="G95">
        <f t="shared" ref="G95:G158" si="6">2*PI()*D95*E95*F95</f>
        <v>3.9642403137219243E-4</v>
      </c>
      <c r="H95">
        <f t="shared" ref="H95:H158" si="7">SQRT((2*PI()*D95*E95)^2+G95^2)</f>
        <v>8.5728857634510981E-3</v>
      </c>
      <c r="I95">
        <f t="shared" ref="I95:I158" si="8">180/PI()*ATAN2(G95,2*PI()*D95*E95)</f>
        <v>87.349605843913324</v>
      </c>
      <c r="J95">
        <f t="shared" ref="J95:J158" si="9">1/H95*COS(-PI()/180*I95)</f>
        <v>5.3939373816375875</v>
      </c>
      <c r="K95">
        <f t="shared" si="3"/>
        <v>1.001123324032978E-2</v>
      </c>
      <c r="L95">
        <f t="shared" ref="L95:L158" si="10">J95+K95</f>
        <v>5.4039486148779172</v>
      </c>
      <c r="M95">
        <f t="shared" ref="M95:M158" si="11">1/H95*SIN(-PI()/180*I95)</f>
        <v>-116.52205712484741</v>
      </c>
      <c r="N95">
        <f t="shared" si="4"/>
        <v>116.89672328491727</v>
      </c>
      <c r="O95">
        <f t="shared" si="5"/>
        <v>-87.344693703374858</v>
      </c>
    </row>
    <row r="96" spans="3:19" x14ac:dyDescent="0.25">
      <c r="C96" s="4">
        <v>3</v>
      </c>
      <c r="D96">
        <f t="shared" si="0"/>
        <v>1.5922827933410924</v>
      </c>
      <c r="E96">
        <f t="shared" si="1"/>
        <v>1.0758588616087345E-3</v>
      </c>
      <c r="F96">
        <f t="shared" si="2"/>
        <v>4.647449752399202E-2</v>
      </c>
      <c r="G96">
        <f t="shared" si="6"/>
        <v>5.0023039259978108E-4</v>
      </c>
      <c r="H96">
        <f t="shared" si="7"/>
        <v>1.0775163722733874E-2</v>
      </c>
      <c r="I96">
        <f t="shared" si="8"/>
        <v>87.339122059459328</v>
      </c>
      <c r="J96">
        <f t="shared" si="9"/>
        <v>4.3084625191250039</v>
      </c>
      <c r="K96">
        <f t="shared" si="3"/>
        <v>1.0012618568830661E-2</v>
      </c>
      <c r="L96">
        <f t="shared" si="10"/>
        <v>4.3184751376938344</v>
      </c>
      <c r="M96">
        <f t="shared" si="11"/>
        <v>-92.705951622194462</v>
      </c>
      <c r="N96">
        <f t="shared" si="4"/>
        <v>93.006496958335674</v>
      </c>
      <c r="O96">
        <f t="shared" si="5"/>
        <v>-87.332947249437126</v>
      </c>
    </row>
    <row r="97" spans="3:15" x14ac:dyDescent="0.25">
      <c r="C97" s="4">
        <v>4</v>
      </c>
      <c r="D97">
        <f t="shared" si="0"/>
        <v>2.0092330025650469</v>
      </c>
      <c r="E97">
        <f t="shared" si="1"/>
        <v>1.0715971278104912E-3</v>
      </c>
      <c r="F97">
        <f t="shared" si="2"/>
        <v>4.6659326254598128E-2</v>
      </c>
      <c r="G97">
        <f t="shared" si="6"/>
        <v>6.312191640208514E-4</v>
      </c>
      <c r="H97">
        <f t="shared" si="7"/>
        <v>1.3542970987804786E-2</v>
      </c>
      <c r="I97">
        <f t="shared" si="8"/>
        <v>87.328555067574513</v>
      </c>
      <c r="J97">
        <f t="shared" si="9"/>
        <v>3.4415357042974017</v>
      </c>
      <c r="K97">
        <f t="shared" si="3"/>
        <v>1.0014174741629267E-2</v>
      </c>
      <c r="L97">
        <f t="shared" si="10"/>
        <v>3.4515498790390309</v>
      </c>
      <c r="M97">
        <f t="shared" si="11"/>
        <v>-73.758795519646995</v>
      </c>
      <c r="N97">
        <f t="shared" si="4"/>
        <v>73.999913686467551</v>
      </c>
      <c r="O97">
        <f t="shared" si="5"/>
        <v>-87.320793009455386</v>
      </c>
    </row>
    <row r="98" spans="3:15" x14ac:dyDescent="0.25">
      <c r="C98" s="4">
        <v>5</v>
      </c>
      <c r="D98">
        <f t="shared" si="0"/>
        <v>2.5353644939701119</v>
      </c>
      <c r="E98">
        <f t="shared" si="1"/>
        <v>1.0673353940122477E-3</v>
      </c>
      <c r="F98">
        <f t="shared" si="2"/>
        <v>4.6845630980196139E-2</v>
      </c>
      <c r="G98">
        <f t="shared" si="6"/>
        <v>7.9650824684289088E-4</v>
      </c>
      <c r="H98">
        <f t="shared" si="7"/>
        <v>1.702147511101413E-2</v>
      </c>
      <c r="I98">
        <f t="shared" si="8"/>
        <v>87.317903874441726</v>
      </c>
      <c r="J98">
        <f t="shared" si="9"/>
        <v>2.7491338703262298</v>
      </c>
      <c r="K98">
        <f t="shared" si="3"/>
        <v>1.0015922827933411E-2</v>
      </c>
      <c r="L98">
        <f t="shared" si="10"/>
        <v>2.7591497931541631</v>
      </c>
      <c r="M98">
        <f t="shared" si="11"/>
        <v>-58.684957653541289</v>
      </c>
      <c r="N98">
        <f t="shared" si="4"/>
        <v>58.878427396093656</v>
      </c>
      <c r="O98">
        <f t="shared" si="5"/>
        <v>-87.308146533524464</v>
      </c>
    </row>
    <row r="99" spans="3:15" x14ac:dyDescent="0.25">
      <c r="C99" s="4">
        <v>6</v>
      </c>
      <c r="D99">
        <f t="shared" si="0"/>
        <v>3.1992671377973836</v>
      </c>
      <c r="E99">
        <f t="shared" si="1"/>
        <v>1.063073660214004E-3</v>
      </c>
      <c r="F99">
        <f t="shared" si="2"/>
        <v>4.7033429452042544E-2</v>
      </c>
      <c r="G99">
        <f t="shared" si="6"/>
        <v>1.0050794136975505E-3</v>
      </c>
      <c r="H99">
        <f t="shared" si="7"/>
        <v>2.1393092131143564E-2</v>
      </c>
      <c r="I99">
        <f t="shared" si="8"/>
        <v>87.307167470365627</v>
      </c>
      <c r="J99">
        <f t="shared" si="9"/>
        <v>2.196105778847385</v>
      </c>
      <c r="K99">
        <f t="shared" si="3"/>
        <v>1.0017886495290574E-2</v>
      </c>
      <c r="L99">
        <f t="shared" si="10"/>
        <v>2.2061236653426755</v>
      </c>
      <c r="M99">
        <f t="shared" si="11"/>
        <v>-46.692444170728407</v>
      </c>
      <c r="N99">
        <f t="shared" si="4"/>
        <v>46.847708000972133</v>
      </c>
      <c r="O99">
        <f t="shared" si="5"/>
        <v>-87.294901884509855</v>
      </c>
    </row>
    <row r="100" spans="3:15" x14ac:dyDescent="0.25">
      <c r="C100" s="4">
        <v>7</v>
      </c>
      <c r="D100">
        <f t="shared" si="0"/>
        <v>4.0370172585965545</v>
      </c>
      <c r="E100">
        <f t="shared" si="1"/>
        <v>1.0588119264157605E-3</v>
      </c>
      <c r="F100">
        <f t="shared" si="2"/>
        <v>4.7222739707190126E-2</v>
      </c>
      <c r="G100">
        <f t="shared" si="6"/>
        <v>1.2682663762022142E-3</v>
      </c>
      <c r="H100">
        <f t="shared" si="7"/>
        <v>2.6887040130446179E-2</v>
      </c>
      <c r="I100">
        <f t="shared" si="8"/>
        <v>87.29634482945454</v>
      </c>
      <c r="J100">
        <f t="shared" si="9"/>
        <v>1.7543833135023292</v>
      </c>
      <c r="K100">
        <f t="shared" si="3"/>
        <v>1.002009233002565E-2</v>
      </c>
      <c r="L100">
        <f t="shared" si="10"/>
        <v>1.7644034058323548</v>
      </c>
      <c r="M100">
        <f t="shared" si="11"/>
        <v>-37.15123951682132</v>
      </c>
      <c r="N100">
        <f t="shared" si="4"/>
        <v>37.275867431645715</v>
      </c>
      <c r="O100">
        <f t="shared" si="5"/>
        <v>-87.280926107167701</v>
      </c>
    </row>
    <row r="101" spans="3:15" x14ac:dyDescent="0.25">
      <c r="C101" s="4">
        <v>8</v>
      </c>
      <c r="D101">
        <f t="shared" si="0"/>
        <v>5.0941380148163784</v>
      </c>
      <c r="E101">
        <f t="shared" si="1"/>
        <v>1.0545501926175172E-3</v>
      </c>
      <c r="F101">
        <f t="shared" si="2"/>
        <v>4.7413580074262884E-2</v>
      </c>
      <c r="G101">
        <f t="shared" si="6"/>
        <v>1.6003706563719627E-3</v>
      </c>
      <c r="H101">
        <f t="shared" si="7"/>
        <v>3.3791342031259941E-2</v>
      </c>
      <c r="I101">
        <f t="shared" si="8"/>
        <v>87.285434909294651</v>
      </c>
      <c r="J101">
        <f t="shared" si="9"/>
        <v>1.4015535614464487</v>
      </c>
      <c r="K101">
        <f t="shared" si="3"/>
        <v>1.0022570197196339E-2</v>
      </c>
      <c r="L101">
        <f t="shared" si="10"/>
        <v>1.411576131643645</v>
      </c>
      <c r="M101">
        <f t="shared" si="11"/>
        <v>-29.56017156374234</v>
      </c>
      <c r="N101">
        <f t="shared" si="4"/>
        <v>29.66023265754022</v>
      </c>
      <c r="O101">
        <f t="shared" si="5"/>
        <v>-87.266052269787352</v>
      </c>
    </row>
    <row r="102" spans="3:15" x14ac:dyDescent="0.25">
      <c r="C102" s="4">
        <v>9</v>
      </c>
      <c r="D102">
        <f t="shared" si="0"/>
        <v>6.4280731172843213</v>
      </c>
      <c r="E102">
        <f t="shared" si="1"/>
        <v>1.0502884588192735E-3</v>
      </c>
      <c r="F102">
        <f t="shared" si="2"/>
        <v>4.7605969179371571E-2</v>
      </c>
      <c r="G102">
        <f t="shared" si="6"/>
        <v>2.0194387281998465E-3</v>
      </c>
      <c r="H102">
        <f t="shared" si="7"/>
        <v>4.2467905255318267E-2</v>
      </c>
      <c r="I102">
        <f t="shared" si="8"/>
        <v>87.274436650616309</v>
      </c>
      <c r="J102">
        <f t="shared" si="9"/>
        <v>1.1197188803279288</v>
      </c>
      <c r="K102">
        <f t="shared" si="3"/>
        <v>1.0025353644939701E-2</v>
      </c>
      <c r="L102">
        <f t="shared" si="10"/>
        <v>1.1297442339728685</v>
      </c>
      <c r="M102">
        <f t="shared" si="11"/>
        <v>-23.52055634260924</v>
      </c>
      <c r="N102">
        <f t="shared" si="4"/>
        <v>23.600916621522519</v>
      </c>
      <c r="O102">
        <f t="shared" si="5"/>
        <v>-87.250070708680482</v>
      </c>
    </row>
    <row r="103" spans="3:15" x14ac:dyDescent="0.25">
      <c r="C103" s="4">
        <v>10</v>
      </c>
      <c r="D103">
        <f t="shared" si="0"/>
        <v>8.1113083078968717</v>
      </c>
      <c r="E103">
        <f t="shared" si="1"/>
        <v>1.04602672502103E-3</v>
      </c>
      <c r="F103">
        <f t="shared" si="2"/>
        <v>4.7799925952173708E-2</v>
      </c>
      <c r="G103">
        <f t="shared" si="6"/>
        <v>2.5482426591090668E-3</v>
      </c>
      <c r="H103">
        <f t="shared" si="7"/>
        <v>5.337146662198685E-2</v>
      </c>
      <c r="I103">
        <f t="shared" si="8"/>
        <v>87.263348976952145</v>
      </c>
      <c r="J103">
        <f t="shared" si="9"/>
        <v>0.89458684481972661</v>
      </c>
      <c r="K103">
        <f t="shared" si="3"/>
        <v>1.0028480358684358E-2</v>
      </c>
      <c r="L103">
        <f t="shared" si="10"/>
        <v>0.90461532517841092</v>
      </c>
      <c r="M103">
        <f t="shared" si="11"/>
        <v>-18.715234950673469</v>
      </c>
      <c r="N103">
        <f t="shared" si="4"/>
        <v>18.779796014607264</v>
      </c>
      <c r="O103">
        <f t="shared" si="5"/>
        <v>-87.232718009603119</v>
      </c>
    </row>
    <row r="104" spans="3:15" x14ac:dyDescent="0.25">
      <c r="C104" s="4">
        <v>11</v>
      </c>
      <c r="D104">
        <f t="shared" si="0"/>
        <v>10.235310218990262</v>
      </c>
      <c r="E104">
        <f t="shared" si="1"/>
        <v>1.0417649912227865E-3</v>
      </c>
      <c r="F104">
        <f t="shared" si="2"/>
        <v>4.7995469632082559E-2</v>
      </c>
      <c r="G104">
        <f t="shared" si="6"/>
        <v>3.2155175391192347E-3</v>
      </c>
      <c r="H104">
        <f t="shared" si="7"/>
        <v>6.7073392767926246E-2</v>
      </c>
      <c r="I104">
        <f t="shared" si="8"/>
        <v>87.252170794286997</v>
      </c>
      <c r="J104">
        <f t="shared" si="9"/>
        <v>0.71474369541533855</v>
      </c>
      <c r="K104">
        <f t="shared" si="3"/>
        <v>1.0031992671377974E-2</v>
      </c>
      <c r="L104">
        <f t="shared" si="10"/>
        <v>0.72477568808671655</v>
      </c>
      <c r="M104">
        <f t="shared" si="11"/>
        <v>-14.891899191618016</v>
      </c>
      <c r="N104">
        <f t="shared" si="4"/>
        <v>14.943789533731488</v>
      </c>
      <c r="O104">
        <f t="shared" si="5"/>
        <v>-87.213663138714011</v>
      </c>
    </row>
    <row r="105" spans="3:15" x14ac:dyDescent="0.25">
      <c r="C105" s="4">
        <v>12</v>
      </c>
      <c r="D105">
        <f t="shared" si="0"/>
        <v>12.915496650148837</v>
      </c>
      <c r="E105">
        <f t="shared" si="1"/>
        <v>1.037503257424543E-3</v>
      </c>
      <c r="F105">
        <f t="shared" si="2"/>
        <v>4.8192619774628971E-2</v>
      </c>
      <c r="G105">
        <f t="shared" si="6"/>
        <v>4.0575229393571173E-3</v>
      </c>
      <c r="H105">
        <f t="shared" si="7"/>
        <v>8.4291579959928795E-2</v>
      </c>
      <c r="I105">
        <f t="shared" si="8"/>
        <v>87.24090099069906</v>
      </c>
      <c r="J105">
        <f t="shared" si="9"/>
        <v>0.57107427247739895</v>
      </c>
      <c r="K105">
        <f t="shared" si="3"/>
        <v>1.0035938136638048E-2</v>
      </c>
      <c r="L105">
        <f t="shared" si="10"/>
        <v>0.581110210614037</v>
      </c>
      <c r="M105">
        <f t="shared" si="11"/>
        <v>-11.849828358533026</v>
      </c>
      <c r="N105">
        <f t="shared" si="4"/>
        <v>11.891556695865182</v>
      </c>
      <c r="O105">
        <f t="shared" si="5"/>
        <v>-87.192489982252212</v>
      </c>
    </row>
    <row r="106" spans="3:15" x14ac:dyDescent="0.25">
      <c r="C106" s="4">
        <v>13</v>
      </c>
      <c r="D106">
        <f t="shared" si="0"/>
        <v>16.297508346206442</v>
      </c>
      <c r="E106">
        <f t="shared" si="1"/>
        <v>1.0332415236262995E-3</v>
      </c>
      <c r="F106">
        <f t="shared" si="2"/>
        <v>4.8391396257980716E-2</v>
      </c>
      <c r="G106">
        <f t="shared" si="6"/>
        <v>5.12001324922605E-3</v>
      </c>
      <c r="H106">
        <f t="shared" si="7"/>
        <v>0.10592801566749442</v>
      </c>
      <c r="I106">
        <f t="shared" si="8"/>
        <v>87.229538435992424</v>
      </c>
      <c r="J106">
        <f t="shared" si="9"/>
        <v>0.45629888887869474</v>
      </c>
      <c r="K106">
        <f t="shared" si="3"/>
        <v>1.0040370172585966E-2</v>
      </c>
      <c r="L106">
        <f t="shared" si="10"/>
        <v>0.46633925905128071</v>
      </c>
      <c r="M106">
        <f t="shared" si="11"/>
        <v>-9.42933918348022</v>
      </c>
      <c r="N106">
        <f t="shared" si="4"/>
        <v>9.4629173611143429</v>
      </c>
      <c r="O106">
        <f t="shared" si="5"/>
        <v>-87.168675360276893</v>
      </c>
    </row>
    <row r="107" spans="3:15" x14ac:dyDescent="0.25">
      <c r="C107" s="4">
        <v>14</v>
      </c>
      <c r="D107">
        <f t="shared" si="0"/>
        <v>20.565123083486515</v>
      </c>
      <c r="E107">
        <f t="shared" si="1"/>
        <v>1.028979789828056E-3</v>
      </c>
      <c r="F107">
        <f t="shared" si="2"/>
        <v>4.8591819289623826E-2</v>
      </c>
      <c r="G107">
        <f t="shared" si="6"/>
        <v>6.4607239599251123E-3</v>
      </c>
      <c r="H107">
        <f t="shared" si="7"/>
        <v>0.13311596426569453</v>
      </c>
      <c r="I107">
        <f t="shared" si="8"/>
        <v>87.218081981320267</v>
      </c>
      <c r="J107">
        <f t="shared" si="9"/>
        <v>0.36460355673981104</v>
      </c>
      <c r="K107">
        <f t="shared" si="3"/>
        <v>1.0045348785081286E-2</v>
      </c>
      <c r="L107">
        <f t="shared" si="10"/>
        <v>0.37464890552489233</v>
      </c>
      <c r="M107">
        <f t="shared" si="11"/>
        <v>-7.5033938236938447</v>
      </c>
      <c r="N107">
        <f t="shared" si="4"/>
        <v>7.530435335882296</v>
      </c>
      <c r="O107">
        <f t="shared" si="5"/>
        <v>-87.141561334794645</v>
      </c>
    </row>
    <row r="108" spans="3:15" x14ac:dyDescent="0.25">
      <c r="C108" s="4">
        <v>15</v>
      </c>
      <c r="D108">
        <f t="shared" si="0"/>
        <v>25.950242113997358</v>
      </c>
      <c r="E108">
        <f t="shared" si="1"/>
        <v>1.0247180560298123E-3</v>
      </c>
      <c r="F108">
        <f t="shared" si="2"/>
        <v>4.8793909413210677E-2</v>
      </c>
      <c r="G108">
        <f t="shared" si="6"/>
        <v>8.1525089984210569E-3</v>
      </c>
      <c r="H108">
        <f t="shared" si="7"/>
        <v>0.16727924160065033</v>
      </c>
      <c r="I108">
        <f t="shared" si="8"/>
        <v>87.206530458798994</v>
      </c>
      <c r="J108">
        <f t="shared" si="9"/>
        <v>0.29134474235173696</v>
      </c>
      <c r="K108">
        <f t="shared" si="3"/>
        <v>1.0050941380148164E-2</v>
      </c>
      <c r="L108">
        <f t="shared" si="10"/>
        <v>0.30139568373188513</v>
      </c>
      <c r="M108">
        <f t="shared" si="11"/>
        <v>-5.9709243603435782</v>
      </c>
      <c r="N108">
        <f t="shared" si="4"/>
        <v>5.992723331215049</v>
      </c>
      <c r="O108">
        <f t="shared" si="5"/>
        <v>-87.110320322760657</v>
      </c>
    </row>
    <row r="109" spans="3:15" x14ac:dyDescent="0.25">
      <c r="C109" s="4">
        <v>16</v>
      </c>
      <c r="D109">
        <f t="shared" si="0"/>
        <v>32.74549162877728</v>
      </c>
      <c r="E109">
        <f t="shared" si="1"/>
        <v>1.0204563222315688E-3</v>
      </c>
      <c r="F109">
        <f t="shared" si="2"/>
        <v>4.8997687515579591E-2</v>
      </c>
      <c r="G109">
        <f t="shared" si="6"/>
        <v>1.0287299593915278E-2</v>
      </c>
      <c r="H109">
        <f t="shared" si="7"/>
        <v>0.21020667404787163</v>
      </c>
      <c r="I109">
        <f t="shared" si="8"/>
        <v>87.194882681112489</v>
      </c>
      <c r="J109">
        <f t="shared" si="9"/>
        <v>0.23281362143738826</v>
      </c>
      <c r="K109">
        <f t="shared" si="3"/>
        <v>1.0057223676593504E-2</v>
      </c>
      <c r="L109">
        <f t="shared" si="10"/>
        <v>0.24287084511398177</v>
      </c>
      <c r="M109">
        <f t="shared" si="11"/>
        <v>-4.7515226379482023</v>
      </c>
      <c r="N109">
        <f t="shared" si="4"/>
        <v>4.7691171424713747</v>
      </c>
      <c r="O109">
        <f t="shared" si="5"/>
        <v>-87.07391113249831</v>
      </c>
    </row>
    <row r="110" spans="3:15" x14ac:dyDescent="0.25">
      <c r="C110" s="4">
        <v>17</v>
      </c>
      <c r="D110">
        <f t="shared" si="0"/>
        <v>41.320124001153374</v>
      </c>
      <c r="E110">
        <f t="shared" si="1"/>
        <v>1.0161945884333255E-3</v>
      </c>
      <c r="F110">
        <f t="shared" si="2"/>
        <v>4.9203174833951202E-2</v>
      </c>
      <c r="G110">
        <f t="shared" si="6"/>
        <v>1.2981099800744274E-2</v>
      </c>
      <c r="H110">
        <f t="shared" si="7"/>
        <v>0.26414562999750152</v>
      </c>
      <c r="I110">
        <f t="shared" si="8"/>
        <v>87.183137441106638</v>
      </c>
      <c r="J110">
        <f t="shared" si="9"/>
        <v>0.18604783840977437</v>
      </c>
      <c r="K110">
        <f t="shared" si="3"/>
        <v>1.0064280731172843E-2</v>
      </c>
      <c r="L110">
        <f t="shared" si="10"/>
        <v>0.19611211914094723</v>
      </c>
      <c r="M110">
        <f t="shared" si="11"/>
        <v>-3.7812161316346105</v>
      </c>
      <c r="N110">
        <f t="shared" si="4"/>
        <v>3.7954389669031197</v>
      </c>
      <c r="O110">
        <f t="shared" si="5"/>
        <v>-87.031023546164022</v>
      </c>
    </row>
    <row r="111" spans="3:15" x14ac:dyDescent="0.25">
      <c r="C111" s="4">
        <v>18</v>
      </c>
      <c r="D111">
        <f t="shared" si="0"/>
        <v>52.140082879996854</v>
      </c>
      <c r="E111">
        <f t="shared" si="1"/>
        <v>1.011932854635082E-3</v>
      </c>
      <c r="F111">
        <f t="shared" si="2"/>
        <v>4.9410392963306585E-2</v>
      </c>
      <c r="G111">
        <f t="shared" si="6"/>
        <v>1.6380290133336105E-2</v>
      </c>
      <c r="H111">
        <f t="shared" si="7"/>
        <v>0.33191950668069886</v>
      </c>
      <c r="I111">
        <f t="shared" si="8"/>
        <v>87.171293511373591</v>
      </c>
      <c r="J111">
        <f t="shared" si="9"/>
        <v>0.14868119300320831</v>
      </c>
      <c r="K111">
        <f t="shared" si="3"/>
        <v>1.0072208090183854E-2</v>
      </c>
      <c r="L111">
        <f t="shared" si="10"/>
        <v>0.15875340109339217</v>
      </c>
      <c r="M111">
        <f t="shared" si="11"/>
        <v>-3.0091076813257409</v>
      </c>
      <c r="N111">
        <f t="shared" si="4"/>
        <v>3.0206270809119795</v>
      </c>
      <c r="O111">
        <f t="shared" si="5"/>
        <v>-86.980008443397097</v>
      </c>
    </row>
    <row r="112" spans="3:15" x14ac:dyDescent="0.25">
      <c r="C112" s="4">
        <v>19</v>
      </c>
      <c r="D112">
        <f t="shared" si="0"/>
        <v>65.793322465756802</v>
      </c>
      <c r="E112">
        <f t="shared" si="1"/>
        <v>1.0076711208368383E-3</v>
      </c>
      <c r="F112">
        <f t="shared" si="2"/>
        <v>4.9619363863952576E-2</v>
      </c>
      <c r="G112">
        <f t="shared" si="6"/>
        <v>2.0669581851368586E-2</v>
      </c>
      <c r="H112">
        <f t="shared" si="7"/>
        <v>0.41707530472495918</v>
      </c>
      <c r="I112">
        <f t="shared" si="8"/>
        <v>87.159349643825536</v>
      </c>
      <c r="J112">
        <f t="shared" si="9"/>
        <v>0.11882360910057026</v>
      </c>
      <c r="K112">
        <f t="shared" si="3"/>
        <v>1.008111308307897E-2</v>
      </c>
      <c r="L112">
        <f t="shared" si="10"/>
        <v>0.12890472218364923</v>
      </c>
      <c r="M112">
        <f t="shared" si="11"/>
        <v>-2.3947023872849953</v>
      </c>
      <c r="N112">
        <f t="shared" si="4"/>
        <v>2.4040546769175872</v>
      </c>
      <c r="O112">
        <f t="shared" si="5"/>
        <v>-86.918789667584491</v>
      </c>
    </row>
    <row r="113" spans="3:15" x14ac:dyDescent="0.25">
      <c r="C113" s="4">
        <v>20</v>
      </c>
      <c r="D113">
        <f t="shared" si="0"/>
        <v>83.021756813197456</v>
      </c>
      <c r="E113">
        <f t="shared" si="1"/>
        <v>1.0034093870385948E-3</v>
      </c>
      <c r="F113">
        <f t="shared" si="2"/>
        <v>4.9830109869279923E-2</v>
      </c>
      <c r="G113">
        <f t="shared" si="6"/>
        <v>2.6082054129245951E-2</v>
      </c>
      <c r="H113">
        <f t="shared" si="7"/>
        <v>0.52406899185011058</v>
      </c>
      <c r="I113">
        <f t="shared" si="8"/>
        <v>87.147304569257756</v>
      </c>
      <c r="J113">
        <f t="shared" si="9"/>
        <v>9.4965282321958763E-2</v>
      </c>
      <c r="K113">
        <f t="shared" si="3"/>
        <v>1.009111627561155E-2</v>
      </c>
      <c r="L113">
        <f t="shared" si="10"/>
        <v>0.10505639859757031</v>
      </c>
      <c r="M113">
        <f t="shared" si="11"/>
        <v>-1.9057811144924817</v>
      </c>
      <c r="N113">
        <f t="shared" si="4"/>
        <v>1.9133969112494456</v>
      </c>
      <c r="O113">
        <f t="shared" si="5"/>
        <v>-86.844752833071283</v>
      </c>
    </row>
    <row r="114" spans="3:15" x14ac:dyDescent="0.25">
      <c r="C114" s="4">
        <v>21</v>
      </c>
      <c r="D114">
        <f t="shared" si="0"/>
        <v>104.7615752789665</v>
      </c>
      <c r="E114">
        <f t="shared" si="1"/>
        <v>9.9914765324035128E-4</v>
      </c>
      <c r="F114">
        <f t="shared" si="2"/>
        <v>5.0042653693720067E-2</v>
      </c>
      <c r="G114">
        <f t="shared" si="6"/>
        <v>3.2911819527489526E-2</v>
      </c>
      <c r="H114">
        <f t="shared" si="7"/>
        <v>0.65849832736891589</v>
      </c>
      <c r="I114">
        <f t="shared" si="8"/>
        <v>87.135156996900406</v>
      </c>
      <c r="J114">
        <f t="shared" si="9"/>
        <v>7.5900133639997758E-2</v>
      </c>
      <c r="K114">
        <f t="shared" si="3"/>
        <v>1.0102353102189902E-2</v>
      </c>
      <c r="L114">
        <f t="shared" si="10"/>
        <v>8.6002486742187662E-2</v>
      </c>
      <c r="M114">
        <f t="shared" si="11"/>
        <v>-1.5167088081406563</v>
      </c>
      <c r="N114">
        <f t="shared" si="4"/>
        <v>1.5229340481875073</v>
      </c>
      <c r="O114">
        <f t="shared" si="5"/>
        <v>-86.754605006090031</v>
      </c>
    </row>
    <row r="115" spans="3:15" x14ac:dyDescent="0.25">
      <c r="C115" s="4">
        <v>22</v>
      </c>
      <c r="D115">
        <f t="shared" si="0"/>
        <v>132.19411484660293</v>
      </c>
      <c r="E115">
        <f t="shared" si="1"/>
        <v>9.9488591944210778E-4</v>
      </c>
      <c r="F115">
        <f t="shared" si="2"/>
        <v>5.025701844090627E-2</v>
      </c>
      <c r="G115">
        <f t="shared" si="6"/>
        <v>4.1530006004989316E-2</v>
      </c>
      <c r="H115">
        <f t="shared" si="7"/>
        <v>0.8273952931791827</v>
      </c>
      <c r="I115">
        <f t="shared" si="8"/>
        <v>87.122905613959006</v>
      </c>
      <c r="J115">
        <f t="shared" si="9"/>
        <v>6.0664678722148542E-2</v>
      </c>
      <c r="K115">
        <f t="shared" si="3"/>
        <v>1.0114975699539775E-2</v>
      </c>
      <c r="L115">
        <f t="shared" si="10"/>
        <v>7.0779654421688321E-2</v>
      </c>
      <c r="M115">
        <f t="shared" si="11"/>
        <v>-1.2070886933628986</v>
      </c>
      <c r="N115">
        <f t="shared" si="4"/>
        <v>1.2122015193713938</v>
      </c>
      <c r="O115">
        <f t="shared" si="5"/>
        <v>-86.644197600408788</v>
      </c>
    </row>
    <row r="116" spans="3:15" x14ac:dyDescent="0.25">
      <c r="C116" s="4">
        <v>23</v>
      </c>
      <c r="D116">
        <f t="shared" si="0"/>
        <v>166.8100537200059</v>
      </c>
      <c r="E116">
        <f t="shared" si="1"/>
        <v>9.9062418564386428E-4</v>
      </c>
      <c r="F116">
        <f t="shared" si="2"/>
        <v>5.0473227612045528E-2</v>
      </c>
      <c r="G116">
        <f t="shared" si="6"/>
        <v>5.2404923931168926E-2</v>
      </c>
      <c r="H116">
        <f t="shared" si="7"/>
        <v>1.0395933834616653</v>
      </c>
      <c r="I116">
        <f t="shared" si="8"/>
        <v>87.110549085143006</v>
      </c>
      <c r="J116">
        <f t="shared" si="9"/>
        <v>4.8489206973150414E-2</v>
      </c>
      <c r="K116">
        <f t="shared" si="3"/>
        <v>1.0129154966501488E-2</v>
      </c>
      <c r="L116">
        <f t="shared" si="10"/>
        <v>5.8618361939651906E-2</v>
      </c>
      <c r="M116">
        <f t="shared" si="11"/>
        <v>-0.96069162340587644</v>
      </c>
      <c r="N116">
        <f t="shared" si="4"/>
        <v>0.9649159596598893</v>
      </c>
      <c r="O116">
        <f t="shared" si="5"/>
        <v>-86.508302837088223</v>
      </c>
    </row>
    <row r="117" spans="3:15" x14ac:dyDescent="0.25">
      <c r="C117" s="4">
        <v>24</v>
      </c>
      <c r="D117">
        <f t="shared" si="0"/>
        <v>210.49041445120204</v>
      </c>
      <c r="E117">
        <f t="shared" si="1"/>
        <v>9.8636245184562077E-4</v>
      </c>
      <c r="F117">
        <f t="shared" si="2"/>
        <v>5.069130511450743E-2</v>
      </c>
      <c r="G117">
        <f t="shared" si="6"/>
        <v>6.6127513969096732E-2</v>
      </c>
      <c r="H117">
        <f t="shared" si="7"/>
        <v>1.3061889059401062</v>
      </c>
      <c r="I117">
        <f t="shared" si="8"/>
        <v>87.098086052182367</v>
      </c>
      <c r="J117">
        <f t="shared" si="9"/>
        <v>3.8758790347934696E-2</v>
      </c>
      <c r="K117">
        <f t="shared" si="3"/>
        <v>1.0145082877849595E-2</v>
      </c>
      <c r="L117">
        <f t="shared" si="10"/>
        <v>4.8903873225784295E-2</v>
      </c>
      <c r="M117">
        <f t="shared" si="11"/>
        <v>-0.7646043095631857</v>
      </c>
      <c r="N117">
        <f t="shared" si="4"/>
        <v>0.76812079039604131</v>
      </c>
      <c r="O117">
        <f t="shared" si="5"/>
        <v>-86.340331647671718</v>
      </c>
    </row>
    <row r="118" spans="3:15" x14ac:dyDescent="0.25">
      <c r="C118" s="4">
        <v>25</v>
      </c>
      <c r="D118">
        <f t="shared" si="0"/>
        <v>265.6087782946687</v>
      </c>
      <c r="E118">
        <f t="shared" si="1"/>
        <v>9.8210071804737727E-4</v>
      </c>
      <c r="F118">
        <f t="shared" si="2"/>
        <v>5.091127527063672E-2</v>
      </c>
      <c r="G118">
        <f t="shared" si="6"/>
        <v>8.3443458661949133E-2</v>
      </c>
      <c r="H118">
        <f t="shared" si="7"/>
        <v>1.6411203451941254</v>
      </c>
      <c r="I118">
        <f t="shared" si="8"/>
        <v>87.08551513333137</v>
      </c>
      <c r="J118">
        <f t="shared" si="9"/>
        <v>3.0982141842132698E-2</v>
      </c>
      <c r="K118">
        <f t="shared" si="3"/>
        <v>1.0162975083462065E-2</v>
      </c>
      <c r="L118">
        <f t="shared" si="10"/>
        <v>4.1145116925594763E-2</v>
      </c>
      <c r="M118">
        <f t="shared" si="11"/>
        <v>-0.60855167499608331</v>
      </c>
      <c r="N118">
        <f t="shared" si="4"/>
        <v>0.61150646262388009</v>
      </c>
      <c r="O118">
        <f t="shared" si="5"/>
        <v>-86.131977881460628</v>
      </c>
    </row>
    <row r="119" spans="3:15" x14ac:dyDescent="0.25">
      <c r="C119" s="4">
        <v>26</v>
      </c>
      <c r="D119">
        <f t="shared" si="0"/>
        <v>335.16026509388428</v>
      </c>
      <c r="E119">
        <f t="shared" si="1"/>
        <v>9.7783898424913377E-4</v>
      </c>
      <c r="F119">
        <f t="shared" si="2"/>
        <v>5.1133162826796238E-2</v>
      </c>
      <c r="G119">
        <f t="shared" si="6"/>
        <v>0.10529370265941543</v>
      </c>
      <c r="H119">
        <f t="shared" si="7"/>
        <v>2.0618959878181857</v>
      </c>
      <c r="I119">
        <f t="shared" si="8"/>
        <v>87.072834922859855</v>
      </c>
      <c r="J119">
        <f t="shared" si="9"/>
        <v>2.4766742616272638E-2</v>
      </c>
      <c r="K119">
        <f t="shared" si="3"/>
        <v>1.0183073828029536E-2</v>
      </c>
      <c r="L119">
        <f t="shared" si="10"/>
        <v>3.4949816444302173E-2</v>
      </c>
      <c r="M119">
        <f t="shared" si="11"/>
        <v>-0.48435772886111683</v>
      </c>
      <c r="N119">
        <f t="shared" si="4"/>
        <v>0.48686965350970707</v>
      </c>
      <c r="O119">
        <f t="shared" si="5"/>
        <v>-85.872770080400713</v>
      </c>
    </row>
    <row r="120" spans="3:15" x14ac:dyDescent="0.25">
      <c r="C120" s="4">
        <v>27</v>
      </c>
      <c r="D120">
        <f t="shared" si="0"/>
        <v>422.92428743894993</v>
      </c>
      <c r="E120">
        <f t="shared" si="1"/>
        <v>9.7357725045089016E-4</v>
      </c>
      <c r="F120">
        <f t="shared" si="2"/>
        <v>5.1356992962647431E-2</v>
      </c>
      <c r="G120">
        <f t="shared" si="6"/>
        <v>0.13286558344429031</v>
      </c>
      <c r="H120">
        <f t="shared" si="7"/>
        <v>2.5905077298810815</v>
      </c>
      <c r="I120">
        <f t="shared" si="8"/>
        <v>87.060043990530872</v>
      </c>
      <c r="J120">
        <f t="shared" si="9"/>
        <v>1.9798975302662683E-2</v>
      </c>
      <c r="K120">
        <f t="shared" si="3"/>
        <v>1.0205651230834865E-2</v>
      </c>
      <c r="L120">
        <f t="shared" si="10"/>
        <v>3.0004626533497548E-2</v>
      </c>
      <c r="M120">
        <f t="shared" si="11"/>
        <v>-0.38551663873823055</v>
      </c>
      <c r="N120">
        <f t="shared" si="4"/>
        <v>0.38768301213219536</v>
      </c>
      <c r="O120">
        <f t="shared" si="5"/>
        <v>-85.549507989139244</v>
      </c>
    </row>
    <row r="121" spans="3:15" x14ac:dyDescent="0.25">
      <c r="C121" s="4">
        <v>28</v>
      </c>
      <c r="D121">
        <f t="shared" si="0"/>
        <v>533.66992312063098</v>
      </c>
      <c r="E121">
        <f t="shared" si="1"/>
        <v>9.6931551665264677E-4</v>
      </c>
      <c r="F121">
        <f t="shared" si="2"/>
        <v>5.1582791300675578E-2</v>
      </c>
      <c r="G121">
        <f t="shared" si="6"/>
        <v>0.16765735099176041</v>
      </c>
      <c r="H121">
        <f t="shared" si="7"/>
        <v>3.2545786804515653</v>
      </c>
      <c r="I121">
        <f t="shared" si="8"/>
        <v>87.047140881064834</v>
      </c>
      <c r="J121">
        <f t="shared" si="9"/>
        <v>1.5828255409199903E-2</v>
      </c>
      <c r="K121">
        <f t="shared" si="3"/>
        <v>1.0231012970008316E-2</v>
      </c>
      <c r="L121">
        <f t="shared" si="10"/>
        <v>2.6059268379208217E-2</v>
      </c>
      <c r="M121">
        <f t="shared" si="11"/>
        <v>-0.30685147139357333</v>
      </c>
      <c r="N121">
        <f t="shared" si="4"/>
        <v>0.30875286013631764</v>
      </c>
      <c r="O121">
        <f t="shared" si="5"/>
        <v>-85.145556706602875</v>
      </c>
    </row>
    <row r="122" spans="3:15" x14ac:dyDescent="0.25">
      <c r="C122" s="4">
        <v>29</v>
      </c>
      <c r="D122">
        <f t="shared" si="0"/>
        <v>673.41506577508221</v>
      </c>
      <c r="E122">
        <f t="shared" si="1"/>
        <v>9.6505378285440316E-4</v>
      </c>
      <c r="F122">
        <f t="shared" si="2"/>
        <v>5.1810583915967573E-2</v>
      </c>
      <c r="G122">
        <f t="shared" si="6"/>
        <v>0.21155958234556857</v>
      </c>
      <c r="H122">
        <f t="shared" si="7"/>
        <v>4.0888043446237701</v>
      </c>
      <c r="I122">
        <f t="shared" si="8"/>
        <v>87.034124113589542</v>
      </c>
      <c r="J122">
        <f t="shared" si="9"/>
        <v>1.2654355825727664E-2</v>
      </c>
      <c r="K122">
        <f t="shared" si="3"/>
        <v>1.0259502421139974E-2</v>
      </c>
      <c r="L122">
        <f t="shared" si="10"/>
        <v>2.291385824686764E-2</v>
      </c>
      <c r="M122">
        <f t="shared" si="11"/>
        <v>-0.24424267918408304</v>
      </c>
      <c r="N122">
        <f t="shared" si="4"/>
        <v>0.24594687405702434</v>
      </c>
      <c r="O122">
        <f t="shared" si="5"/>
        <v>-84.639967840258691</v>
      </c>
    </row>
    <row r="123" spans="3:15" x14ac:dyDescent="0.25">
      <c r="C123" s="4">
        <v>30</v>
      </c>
      <c r="D123">
        <f t="shared" si="0"/>
        <v>849.75343590864441</v>
      </c>
      <c r="E123">
        <f t="shared" si="1"/>
        <v>9.6079204905615966E-4</v>
      </c>
      <c r="F123">
        <f t="shared" si="2"/>
        <v>5.2040397346249719E-2</v>
      </c>
      <c r="G123">
        <f t="shared" si="6"/>
        <v>0.26695791516132822</v>
      </c>
      <c r="H123">
        <f t="shared" si="7"/>
        <v>5.1367624477435081</v>
      </c>
      <c r="I123">
        <f t="shared" si="8"/>
        <v>87.020992181075542</v>
      </c>
      <c r="J123">
        <f t="shared" si="9"/>
        <v>1.0117281596124773E-2</v>
      </c>
      <c r="K123">
        <f t="shared" si="3"/>
        <v>1.0291505306282518E-2</v>
      </c>
      <c r="L123">
        <f t="shared" si="10"/>
        <v>2.0408786902407293E-2</v>
      </c>
      <c r="M123">
        <f t="shared" si="11"/>
        <v>-0.19441207431237814</v>
      </c>
      <c r="N123">
        <f t="shared" si="4"/>
        <v>0.19597745237207848</v>
      </c>
      <c r="O123">
        <f t="shared" si="5"/>
        <v>-84.006396208335801</v>
      </c>
    </row>
    <row r="124" spans="3:15" x14ac:dyDescent="0.25">
      <c r="C124" s="4">
        <v>31</v>
      </c>
      <c r="D124">
        <f t="shared" si="0"/>
        <v>1072.2672220103234</v>
      </c>
      <c r="E124">
        <f t="shared" si="1"/>
        <v>9.5653031525791616E-4</v>
      </c>
      <c r="F124">
        <f t="shared" si="2"/>
        <v>5.2272258602194061E-2</v>
      </c>
      <c r="G124">
        <f t="shared" si="6"/>
        <v>0.33686268273527681</v>
      </c>
      <c r="H124">
        <f t="shared" si="7"/>
        <v>6.4531856429592276</v>
      </c>
      <c r="I124">
        <f t="shared" si="8"/>
        <v>87.007743549756583</v>
      </c>
      <c r="J124">
        <f t="shared" si="9"/>
        <v>8.0891815970410043E-3</v>
      </c>
      <c r="K124">
        <f t="shared" si="3"/>
        <v>1.0327454916287773E-2</v>
      </c>
      <c r="L124">
        <f t="shared" si="10"/>
        <v>1.8416636513328775E-2</v>
      </c>
      <c r="M124">
        <f t="shared" si="11"/>
        <v>-0.15475094846392312</v>
      </c>
      <c r="N124">
        <f t="shared" si="4"/>
        <v>0.15622939462630547</v>
      </c>
      <c r="O124">
        <f t="shared" si="5"/>
        <v>-83.211786830407405</v>
      </c>
    </row>
    <row r="125" spans="3:15" x14ac:dyDescent="0.25">
      <c r="C125" s="4">
        <v>32</v>
      </c>
      <c r="D125">
        <f t="shared" si="0"/>
        <v>1353.0477745798071</v>
      </c>
      <c r="E125">
        <f t="shared" si="1"/>
        <v>9.5226858145967255E-4</v>
      </c>
      <c r="F125">
        <f t="shared" si="2"/>
        <v>5.2506195178001307E-2</v>
      </c>
      <c r="G125">
        <f t="shared" si="6"/>
        <v>0.42507249485759407</v>
      </c>
      <c r="H125">
        <f t="shared" si="7"/>
        <v>8.1068154227981779</v>
      </c>
      <c r="I125">
        <f t="shared" si="8"/>
        <v>86.994376658534676</v>
      </c>
      <c r="J125">
        <f t="shared" si="9"/>
        <v>6.4678871510208957E-3</v>
      </c>
      <c r="K125">
        <f t="shared" si="3"/>
        <v>1.0367837977182864E-2</v>
      </c>
      <c r="L125">
        <f t="shared" si="10"/>
        <v>1.6835725128203759E-2</v>
      </c>
      <c r="M125">
        <f t="shared" si="11"/>
        <v>-0.1231833144468789</v>
      </c>
      <c r="N125">
        <f t="shared" si="4"/>
        <v>0.12462284552165312</v>
      </c>
      <c r="O125">
        <f t="shared" si="5"/>
        <v>-82.21482884609577</v>
      </c>
    </row>
    <row r="126" spans="3:15" x14ac:dyDescent="0.25">
      <c r="C126" s="4">
        <v>33</v>
      </c>
      <c r="D126">
        <f t="shared" ref="D126:D157" si="12">F_mn*inc_^(C126-1)</f>
        <v>1707.3526474706912</v>
      </c>
      <c r="E126">
        <f t="shared" ref="E126:E157" si="13">C_*(1-Df_*LN(D126/F_Df)*(LN(10)/PI()/2))</f>
        <v>9.4800684766142905E-4</v>
      </c>
      <c r="F126">
        <f t="shared" ref="F126:F157" si="14">Df_*C_/E126</f>
        <v>5.2742235062269285E-2</v>
      </c>
      <c r="G126">
        <f t="shared" si="6"/>
        <v>0.53638065343810071</v>
      </c>
      <c r="H126">
        <f t="shared" si="7"/>
        <v>10.183985782249781</v>
      </c>
      <c r="I126">
        <f t="shared" si="8"/>
        <v>86.980889918368945</v>
      </c>
      <c r="J126">
        <f t="shared" si="9"/>
        <v>5.1717501575621102E-3</v>
      </c>
      <c r="K126">
        <f t="shared" ref="K126:K157" si="15">R_*(1+SQRT(D126/F_sk))</f>
        <v>1.0413201240011534E-2</v>
      </c>
      <c r="L126">
        <f t="shared" si="10"/>
        <v>1.5584951397573644E-2</v>
      </c>
      <c r="M126">
        <f t="shared" si="11"/>
        <v>-9.8057091275259065E-2</v>
      </c>
      <c r="N126">
        <f t="shared" ref="N126:N157" si="16">SQRT((L126/N_C)^2+(2*PI()*Freq*(L_/N_C)-1/(2*PI()*Freq*E126*N_C))^2)</f>
        <v>9.9504304892462259E-2</v>
      </c>
      <c r="O126">
        <f t="shared" ref="O126:O157" si="17">180/PI()*ATAN2(L126,M126+2*PI()*D126*L_)</f>
        <v>-80.964227555288048</v>
      </c>
    </row>
    <row r="127" spans="3:15" x14ac:dyDescent="0.25">
      <c r="C127" s="4">
        <v>34</v>
      </c>
      <c r="D127">
        <f t="shared" si="12"/>
        <v>2154.4346900318842</v>
      </c>
      <c r="E127">
        <f t="shared" si="13"/>
        <v>9.4374511386318555E-4</v>
      </c>
      <c r="F127">
        <f t="shared" si="14"/>
        <v>5.2980406749155884E-2</v>
      </c>
      <c r="G127">
        <f t="shared" si="6"/>
        <v>0.67683561948431714</v>
      </c>
      <c r="H127">
        <f t="shared" si="7"/>
        <v>12.793123124683046</v>
      </c>
      <c r="I127">
        <f t="shared" si="8"/>
        <v>86.967281711648411</v>
      </c>
      <c r="J127">
        <f t="shared" si="9"/>
        <v>4.1355192494882459E-3</v>
      </c>
      <c r="K127">
        <f t="shared" si="15"/>
        <v>1.0464158883361279E-2</v>
      </c>
      <c r="L127">
        <f t="shared" si="10"/>
        <v>1.4599678132849524E-2</v>
      </c>
      <c r="M127">
        <f t="shared" si="11"/>
        <v>-7.8057521699833501E-2</v>
      </c>
      <c r="N127">
        <f t="shared" si="16"/>
        <v>7.9559970082995021E-2</v>
      </c>
      <c r="O127">
        <f t="shared" si="17"/>
        <v>-79.396964479293757</v>
      </c>
    </row>
    <row r="128" spans="3:15" x14ac:dyDescent="0.25">
      <c r="C128" s="4">
        <v>35</v>
      </c>
      <c r="D128">
        <f t="shared" si="12"/>
        <v>2718.5882427329416</v>
      </c>
      <c r="E128">
        <f t="shared" si="13"/>
        <v>9.3948338006494205E-4</v>
      </c>
      <c r="F128">
        <f t="shared" si="14"/>
        <v>5.3220739249845737E-2</v>
      </c>
      <c r="G128">
        <f t="shared" si="6"/>
        <v>0.85406968515053949</v>
      </c>
      <c r="H128">
        <f t="shared" si="7"/>
        <v>16.07039653174925</v>
      </c>
      <c r="I128">
        <f t="shared" si="8"/>
        <v>86.953550391547466</v>
      </c>
      <c r="J128">
        <f t="shared" si="9"/>
        <v>3.307045126131572E-3</v>
      </c>
      <c r="K128">
        <f t="shared" si="15"/>
        <v>1.052140082879997E-2</v>
      </c>
      <c r="L128">
        <f t="shared" si="10"/>
        <v>1.3828445954931542E-2</v>
      </c>
      <c r="M128">
        <f t="shared" si="11"/>
        <v>-6.2138278662507616E-2</v>
      </c>
      <c r="N128">
        <f t="shared" si="16"/>
        <v>6.3746833735431593E-2</v>
      </c>
      <c r="O128">
        <f t="shared" si="17"/>
        <v>-77.436952602711983</v>
      </c>
    </row>
    <row r="129" spans="3:15" x14ac:dyDescent="0.25">
      <c r="C129" s="4">
        <v>36</v>
      </c>
      <c r="D129">
        <f t="shared" si="12"/>
        <v>3430.4692863149189</v>
      </c>
      <c r="E129">
        <f t="shared" si="13"/>
        <v>9.3522164626669844E-4</v>
      </c>
      <c r="F129">
        <f t="shared" si="14"/>
        <v>5.3463262104330542E-2</v>
      </c>
      <c r="G129">
        <f t="shared" si="6"/>
        <v>1.077713710825237</v>
      </c>
      <c r="H129">
        <f t="shared" si="7"/>
        <v>20.186812305139387</v>
      </c>
      <c r="I129">
        <f t="shared" si="8"/>
        <v>86.939694281364041</v>
      </c>
      <c r="J129">
        <f t="shared" si="9"/>
        <v>2.6446482555005047E-3</v>
      </c>
      <c r="K129">
        <f t="shared" si="15"/>
        <v>1.0585702081805665E-2</v>
      </c>
      <c r="L129">
        <f t="shared" si="10"/>
        <v>1.3230350337306171E-2</v>
      </c>
      <c r="M129">
        <f t="shared" si="11"/>
        <v>-4.9466645906110593E-2</v>
      </c>
      <c r="N129">
        <f t="shared" si="16"/>
        <v>5.1237862073366447E-2</v>
      </c>
      <c r="O129">
        <f t="shared" si="17"/>
        <v>-74.99493174083787</v>
      </c>
    </row>
    <row r="130" spans="3:15" x14ac:dyDescent="0.25">
      <c r="C130" s="4">
        <v>37</v>
      </c>
      <c r="D130">
        <f t="shared" si="12"/>
        <v>4328.7612810830597</v>
      </c>
      <c r="E130">
        <f t="shared" si="13"/>
        <v>9.3095991246845504E-4</v>
      </c>
      <c r="F130">
        <f t="shared" si="14"/>
        <v>5.3708005393512816E-2</v>
      </c>
      <c r="G130">
        <f t="shared" si="6"/>
        <v>1.3599204639794482</v>
      </c>
      <c r="H130">
        <f t="shared" si="7"/>
        <v>25.357121732488139</v>
      </c>
      <c r="I130">
        <f t="shared" si="8"/>
        <v>86.925711673839672</v>
      </c>
      <c r="J130">
        <f t="shared" si="9"/>
        <v>2.1150157115557558E-3</v>
      </c>
      <c r="K130">
        <f t="shared" si="15"/>
        <v>1.0657933224657568E-2</v>
      </c>
      <c r="L130">
        <f t="shared" si="10"/>
        <v>1.2772948936213325E-2</v>
      </c>
      <c r="M130">
        <f t="shared" si="11"/>
        <v>-3.9379896833987134E-2</v>
      </c>
      <c r="N130">
        <f t="shared" si="16"/>
        <v>4.1378265771936366E-2</v>
      </c>
      <c r="O130">
        <f t="shared" si="17"/>
        <v>-71.971174828188865</v>
      </c>
    </row>
    <row r="131" spans="3:15" x14ac:dyDescent="0.25">
      <c r="C131" s="4">
        <v>38</v>
      </c>
      <c r="D131">
        <f t="shared" si="12"/>
        <v>5462.2772176843437</v>
      </c>
      <c r="E131">
        <f t="shared" si="13"/>
        <v>9.2669817867021143E-4</v>
      </c>
      <c r="F131">
        <f t="shared" si="14"/>
        <v>5.3954999751643778E-2</v>
      </c>
      <c r="G131">
        <f t="shared" si="6"/>
        <v>1.7160249978948028</v>
      </c>
      <c r="H131">
        <f t="shared" si="7"/>
        <v>31.851005223004609</v>
      </c>
      <c r="I131">
        <f t="shared" si="8"/>
        <v>86.911600830460827</v>
      </c>
      <c r="J131">
        <f t="shared" si="9"/>
        <v>1.6915207258684235E-3</v>
      </c>
      <c r="K131">
        <f t="shared" si="15"/>
        <v>1.0739072203352578E-2</v>
      </c>
      <c r="L131">
        <f t="shared" si="10"/>
        <v>1.2430592929221001E-2</v>
      </c>
      <c r="M131">
        <f t="shared" si="11"/>
        <v>-3.1350583516903618E-2</v>
      </c>
      <c r="N131">
        <f t="shared" si="16"/>
        <v>3.36503787364252E-2</v>
      </c>
      <c r="O131">
        <f t="shared" si="17"/>
        <v>-68.263570233300356</v>
      </c>
    </row>
    <row r="132" spans="3:15" x14ac:dyDescent="0.25">
      <c r="C132" s="4">
        <v>39</v>
      </c>
      <c r="D132">
        <f t="shared" si="12"/>
        <v>6892.6121043496996</v>
      </c>
      <c r="E132">
        <f t="shared" si="13"/>
        <v>9.2243644487196793E-4</v>
      </c>
      <c r="F132">
        <f t="shared" si="14"/>
        <v>5.4204276379105867E-2</v>
      </c>
      <c r="G132">
        <f t="shared" si="6"/>
        <v>2.1653779551069099</v>
      </c>
      <c r="H132">
        <f t="shared" si="7"/>
        <v>40.007114183380473</v>
      </c>
      <c r="I132">
        <f t="shared" si="8"/>
        <v>86.897359980741271</v>
      </c>
      <c r="J132">
        <f t="shared" si="9"/>
        <v>1.3528799473453141E-3</v>
      </c>
      <c r="K132">
        <f t="shared" si="15"/>
        <v>1.0830217568131975E-2</v>
      </c>
      <c r="L132">
        <f t="shared" si="10"/>
        <v>1.218309751547729E-2</v>
      </c>
      <c r="M132">
        <f t="shared" si="11"/>
        <v>-2.4958915379355816E-2</v>
      </c>
      <c r="N132">
        <f t="shared" si="16"/>
        <v>2.7645023081828125E-2</v>
      </c>
      <c r="O132">
        <f t="shared" si="17"/>
        <v>-63.784456780886863</v>
      </c>
    </row>
    <row r="133" spans="3:15" x14ac:dyDescent="0.25">
      <c r="C133" s="4">
        <v>40</v>
      </c>
      <c r="D133">
        <f t="shared" si="12"/>
        <v>8697.4900261778348</v>
      </c>
      <c r="E133">
        <f t="shared" si="13"/>
        <v>9.1817471107372443E-4</v>
      </c>
      <c r="F133">
        <f t="shared" si="14"/>
        <v>5.4455867055551339E-2</v>
      </c>
      <c r="G133">
        <f t="shared" si="6"/>
        <v>2.7323970770910782</v>
      </c>
      <c r="H133">
        <f t="shared" si="7"/>
        <v>50.250700388174124</v>
      </c>
      <c r="I133">
        <f t="shared" si="8"/>
        <v>86.88298732148418</v>
      </c>
      <c r="J133">
        <f t="shared" si="9"/>
        <v>1.0820805069114237E-3</v>
      </c>
      <c r="K133">
        <f t="shared" si="15"/>
        <v>1.0932603346883221E-2</v>
      </c>
      <c r="L133">
        <f t="shared" si="10"/>
        <v>1.2014683853794644E-2</v>
      </c>
      <c r="M133">
        <f t="shared" si="11"/>
        <v>-1.9870779135838113E-2</v>
      </c>
      <c r="N133">
        <f t="shared" si="16"/>
        <v>2.303756164995897E-2</v>
      </c>
      <c r="O133">
        <f t="shared" si="17"/>
        <v>-58.488744402111799</v>
      </c>
    </row>
    <row r="134" spans="3:15" x14ac:dyDescent="0.25">
      <c r="C134" s="4">
        <v>41</v>
      </c>
      <c r="D134">
        <f t="shared" si="12"/>
        <v>10974.987654930565</v>
      </c>
      <c r="E134">
        <f t="shared" si="13"/>
        <v>9.1391297727548093E-4</v>
      </c>
      <c r="F134">
        <f t="shared" si="14"/>
        <v>5.4709804153408467E-2</v>
      </c>
      <c r="G134">
        <f t="shared" si="6"/>
        <v>3.4478940589968534</v>
      </c>
      <c r="H134">
        <f t="shared" si="7"/>
        <v>63.115748829161461</v>
      </c>
      <c r="I134">
        <f t="shared" si="8"/>
        <v>86.86848101602412</v>
      </c>
      <c r="J134">
        <f t="shared" si="9"/>
        <v>8.6552264439018907E-4</v>
      </c>
      <c r="K134">
        <f t="shared" si="15"/>
        <v>1.1047615752789666E-2</v>
      </c>
      <c r="L134">
        <f t="shared" si="10"/>
        <v>1.1913138397179855E-2</v>
      </c>
      <c r="M134">
        <f t="shared" si="11"/>
        <v>-1.5820247536679669E-2</v>
      </c>
      <c r="N134">
        <f t="shared" si="16"/>
        <v>1.9567332946983918E-2</v>
      </c>
      <c r="O134">
        <f t="shared" si="17"/>
        <v>-52.410619535918876</v>
      </c>
    </row>
    <row r="135" spans="3:15" x14ac:dyDescent="0.25">
      <c r="C135" s="4">
        <v>42</v>
      </c>
      <c r="D135">
        <f t="shared" si="12"/>
        <v>13848.863713938736</v>
      </c>
      <c r="E135">
        <f t="shared" si="13"/>
        <v>9.0965124347723743E-4</v>
      </c>
      <c r="F135">
        <f t="shared" si="14"/>
        <v>5.4966120651767321E-2</v>
      </c>
      <c r="G135">
        <f t="shared" si="6"/>
        <v>4.3507488504276193</v>
      </c>
      <c r="H135">
        <f t="shared" si="7"/>
        <v>79.272763751392404</v>
      </c>
      <c r="I135">
        <f t="shared" si="8"/>
        <v>86.853839193447698</v>
      </c>
      <c r="J135">
        <f t="shared" si="9"/>
        <v>6.9233456569477072E-4</v>
      </c>
      <c r="K135">
        <f t="shared" si="15"/>
        <v>1.1176811952434999E-2</v>
      </c>
      <c r="L135">
        <f t="shared" si="10"/>
        <v>1.1869146518129769E-2</v>
      </c>
      <c r="M135">
        <f t="shared" si="11"/>
        <v>-1.2595659971730472E-2</v>
      </c>
      <c r="N135">
        <f t="shared" si="16"/>
        <v>1.702008982638158E-2</v>
      </c>
      <c r="O135">
        <f t="shared" si="17"/>
        <v>-45.694863412342038</v>
      </c>
    </row>
    <row r="136" spans="3:15" x14ac:dyDescent="0.25">
      <c r="C136" s="4">
        <v>43</v>
      </c>
      <c r="D136">
        <f t="shared" si="12"/>
        <v>17475.284000076845</v>
      </c>
      <c r="E136">
        <f t="shared" si="13"/>
        <v>9.0538950967899393E-4</v>
      </c>
      <c r="F136">
        <f t="shared" si="14"/>
        <v>5.5224850150657825E-2</v>
      </c>
      <c r="G136">
        <f t="shared" si="6"/>
        <v>5.4900223834036677</v>
      </c>
      <c r="H136">
        <f t="shared" si="7"/>
        <v>99.563650903017432</v>
      </c>
      <c r="I136">
        <f t="shared" si="8"/>
        <v>86.839059947792279</v>
      </c>
      <c r="J136">
        <f t="shared" si="9"/>
        <v>5.5382491350227801E-4</v>
      </c>
      <c r="K136">
        <f t="shared" si="15"/>
        <v>1.1321941148466031E-2</v>
      </c>
      <c r="L136">
        <f t="shared" si="10"/>
        <v>1.187576606196831E-2</v>
      </c>
      <c r="M136">
        <f t="shared" si="11"/>
        <v>-1.0028545337676784E-2</v>
      </c>
      <c r="N136">
        <f t="shared" si="16"/>
        <v>1.5214346981767466E-2</v>
      </c>
      <c r="O136">
        <f t="shared" si="17"/>
        <v>-38.597771024848853</v>
      </c>
    </row>
    <row r="137" spans="3:15" x14ac:dyDescent="0.25">
      <c r="C137" s="4">
        <v>44</v>
      </c>
      <c r="D137">
        <f t="shared" si="12"/>
        <v>22051.307399030462</v>
      </c>
      <c r="E137">
        <f t="shared" si="13"/>
        <v>9.0112777588075032E-4</v>
      </c>
      <c r="F137">
        <f t="shared" si="14"/>
        <v>5.5486026885732898E-2</v>
      </c>
      <c r="G137">
        <f t="shared" si="6"/>
        <v>6.9276225326844347</v>
      </c>
      <c r="H137">
        <f t="shared" si="7"/>
        <v>125.0455071265061</v>
      </c>
      <c r="I137">
        <f t="shared" si="8"/>
        <v>86.824141337222343</v>
      </c>
      <c r="J137">
        <f t="shared" si="9"/>
        <v>4.4304519595121617E-4</v>
      </c>
      <c r="K137">
        <f t="shared" si="15"/>
        <v>1.1484968262254465E-2</v>
      </c>
      <c r="L137">
        <f t="shared" si="10"/>
        <v>1.1928013458205681E-2</v>
      </c>
      <c r="M137">
        <f t="shared" si="11"/>
        <v>-7.9848066408434188E-3</v>
      </c>
      <c r="N137">
        <f t="shared" si="16"/>
        <v>1.3993231889718497E-2</v>
      </c>
      <c r="O137">
        <f t="shared" si="17"/>
        <v>-31.439017412561327</v>
      </c>
    </row>
    <row r="138" spans="3:15" x14ac:dyDescent="0.25">
      <c r="C138" s="4">
        <v>45</v>
      </c>
      <c r="D138">
        <f t="shared" si="12"/>
        <v>27825.594022071255</v>
      </c>
      <c r="E138">
        <f t="shared" si="13"/>
        <v>8.9686604208250682E-4</v>
      </c>
      <c r="F138">
        <f t="shared" si="14"/>
        <v>5.5749685743370213E-2</v>
      </c>
      <c r="G138">
        <f t="shared" si="6"/>
        <v>8.7416681761511121</v>
      </c>
      <c r="H138">
        <f t="shared" si="7"/>
        <v>157.04559035206717</v>
      </c>
      <c r="I138">
        <f t="shared" si="8"/>
        <v>86.80908138318236</v>
      </c>
      <c r="J138">
        <f t="shared" si="9"/>
        <v>3.5444007863975148E-4</v>
      </c>
      <c r="K138">
        <f t="shared" si="15"/>
        <v>1.1668100537200059E-2</v>
      </c>
      <c r="L138">
        <f t="shared" si="10"/>
        <v>1.2022540615839811E-2</v>
      </c>
      <c r="M138">
        <f t="shared" si="11"/>
        <v>-6.3577054097009381E-3</v>
      </c>
      <c r="N138">
        <f t="shared" si="16"/>
        <v>1.32222455508001E-2</v>
      </c>
      <c r="O138">
        <f t="shared" si="17"/>
        <v>-24.517956996849264</v>
      </c>
    </row>
    <row r="139" spans="3:15" x14ac:dyDescent="0.25">
      <c r="C139" s="4">
        <v>46</v>
      </c>
      <c r="D139">
        <f t="shared" si="12"/>
        <v>35111.917342151326</v>
      </c>
      <c r="E139">
        <f t="shared" si="13"/>
        <v>8.9260430828426332E-4</v>
      </c>
      <c r="F139">
        <f t="shared" si="14"/>
        <v>5.6015862276206654E-2</v>
      </c>
      <c r="G139">
        <f t="shared" si="6"/>
        <v>11.030734157555466</v>
      </c>
      <c r="H139">
        <f t="shared" si="7"/>
        <v>197.23032272111317</v>
      </c>
      <c r="I139">
        <f t="shared" si="8"/>
        <v>86.793878069525562</v>
      </c>
      <c r="J139">
        <f t="shared" si="9"/>
        <v>2.8356788725522115E-4</v>
      </c>
      <c r="K139">
        <f t="shared" si="15"/>
        <v>1.1873817422860384E-2</v>
      </c>
      <c r="L139">
        <f t="shared" si="10"/>
        <v>1.2157385310115605E-2</v>
      </c>
      <c r="M139">
        <f t="shared" si="11"/>
        <v>-5.0622783571015262E-3</v>
      </c>
      <c r="N139">
        <f t="shared" si="16"/>
        <v>1.279075259916479E-2</v>
      </c>
      <c r="O139">
        <f t="shared" si="17"/>
        <v>-18.038488948576692</v>
      </c>
    </row>
    <row r="140" spans="3:15" x14ac:dyDescent="0.25">
      <c r="C140" s="4">
        <v>47</v>
      </c>
      <c r="D140">
        <f t="shared" si="12"/>
        <v>44306.214575838814</v>
      </c>
      <c r="E140">
        <f t="shared" si="13"/>
        <v>8.8834257448601971E-4</v>
      </c>
      <c r="F140">
        <f t="shared" si="14"/>
        <v>5.6284592719119841E-2</v>
      </c>
      <c r="G140">
        <f t="shared" si="6"/>
        <v>13.919207821982821</v>
      </c>
      <c r="H140">
        <f t="shared" si="7"/>
        <v>247.69190695311727</v>
      </c>
      <c r="I140">
        <f t="shared" si="8"/>
        <v>86.778529341617997</v>
      </c>
      <c r="J140">
        <f t="shared" si="9"/>
        <v>2.2687721669818533E-4</v>
      </c>
      <c r="K140">
        <f t="shared" si="15"/>
        <v>1.2104904144512022E-2</v>
      </c>
      <c r="L140">
        <f t="shared" si="10"/>
        <v>1.2331781361210208E-2</v>
      </c>
      <c r="M140">
        <f t="shared" si="11"/>
        <v>-4.0308938154777867E-3</v>
      </c>
      <c r="N140">
        <f t="shared" si="16"/>
        <v>1.2613666042050605E-2</v>
      </c>
      <c r="O140">
        <f t="shared" si="17"/>
        <v>-12.078979443779634</v>
      </c>
    </row>
    <row r="141" spans="3:15" x14ac:dyDescent="0.25">
      <c r="C141" s="4">
        <v>48</v>
      </c>
      <c r="D141">
        <f t="shared" si="12"/>
        <v>55908.101825122249</v>
      </c>
      <c r="E141">
        <f t="shared" si="13"/>
        <v>8.8408084068777632E-4</v>
      </c>
      <c r="F141">
        <f t="shared" si="14"/>
        <v>5.6555914005671906E-2</v>
      </c>
      <c r="G141">
        <f t="shared" si="6"/>
        <v>17.564048196995419</v>
      </c>
      <c r="H141">
        <f t="shared" si="7"/>
        <v>311.05704878829374</v>
      </c>
      <c r="I141">
        <f t="shared" si="8"/>
        <v>86.763033105416596</v>
      </c>
      <c r="J141">
        <f t="shared" si="9"/>
        <v>1.8152837739880001E-4</v>
      </c>
      <c r="K141">
        <f t="shared" si="15"/>
        <v>1.2364489412645409E-2</v>
      </c>
      <c r="L141">
        <f t="shared" si="10"/>
        <v>1.2546017790044208E-2</v>
      </c>
      <c r="M141">
        <f t="shared" si="11"/>
        <v>-3.2097152099883849E-3</v>
      </c>
      <c r="N141">
        <f t="shared" si="16"/>
        <v>1.2631097328085081E-2</v>
      </c>
      <c r="O141">
        <f t="shared" si="17"/>
        <v>-6.607600598416</v>
      </c>
    </row>
    <row r="142" spans="3:15" x14ac:dyDescent="0.25">
      <c r="C142" s="4">
        <v>49</v>
      </c>
      <c r="D142">
        <f t="shared" si="12"/>
        <v>70548.023107186469</v>
      </c>
      <c r="E142">
        <f t="shared" si="13"/>
        <v>8.7981910688953271E-4</v>
      </c>
      <c r="F142">
        <f t="shared" si="14"/>
        <v>5.6829863785031264E-2</v>
      </c>
      <c r="G142">
        <f t="shared" si="6"/>
        <v>22.163315111882003</v>
      </c>
      <c r="H142">
        <f t="shared" si="7"/>
        <v>390.62342357698805</v>
      </c>
      <c r="I142">
        <f t="shared" si="8"/>
        <v>86.747387226520928</v>
      </c>
      <c r="J142">
        <f t="shared" si="9"/>
        <v>1.45250674274572E-4</v>
      </c>
      <c r="K142">
        <f t="shared" si="15"/>
        <v>1.2656087782946688E-2</v>
      </c>
      <c r="L142">
        <f t="shared" si="10"/>
        <v>1.280133845722126E-2</v>
      </c>
      <c r="M142">
        <f t="shared" si="11"/>
        <v>-2.5558863703071277E-3</v>
      </c>
      <c r="N142">
        <f t="shared" si="16"/>
        <v>1.2806062536920284E-2</v>
      </c>
      <c r="O142">
        <f t="shared" si="17"/>
        <v>-1.5194113995209937</v>
      </c>
    </row>
    <row r="143" spans="3:15" x14ac:dyDescent="0.25">
      <c r="C143" s="4">
        <v>50</v>
      </c>
      <c r="D143">
        <f t="shared" si="12"/>
        <v>89021.508544503886</v>
      </c>
      <c r="E143">
        <f t="shared" si="13"/>
        <v>8.7555737309128921E-4</v>
      </c>
      <c r="F143">
        <f t="shared" si="14"/>
        <v>5.7106480439388402E-2</v>
      </c>
      <c r="G143">
        <f t="shared" si="6"/>
        <v>27.966931725489442</v>
      </c>
      <c r="H143">
        <f t="shared" si="7"/>
        <v>490.53096203402674</v>
      </c>
      <c r="I143">
        <f t="shared" si="8"/>
        <v>86.731589529197237</v>
      </c>
      <c r="J143">
        <f t="shared" si="9"/>
        <v>1.1622832314863919E-4</v>
      </c>
      <c r="K143">
        <f t="shared" si="15"/>
        <v>1.2983647240283341E-2</v>
      </c>
      <c r="L143">
        <f t="shared" si="10"/>
        <v>1.309987556343198E-2</v>
      </c>
      <c r="M143">
        <f t="shared" si="11"/>
        <v>-2.0352913058965588E-3</v>
      </c>
      <c r="N143">
        <f t="shared" si="16"/>
        <v>1.312160086239178E-2</v>
      </c>
      <c r="O143">
        <f t="shared" si="17"/>
        <v>3.3264504602890295</v>
      </c>
    </row>
    <row r="144" spans="3:15" x14ac:dyDescent="0.25">
      <c r="C144" s="4">
        <v>51</v>
      </c>
      <c r="D144">
        <f t="shared" si="12"/>
        <v>112332.40329780278</v>
      </c>
      <c r="E144">
        <f t="shared" si="13"/>
        <v>8.7129563929304571E-4</v>
      </c>
      <c r="F144">
        <f t="shared" si="14"/>
        <v>5.7385803101883008E-2</v>
      </c>
      <c r="G144">
        <f t="shared" si="6"/>
        <v>35.290265296046307</v>
      </c>
      <c r="H144">
        <f t="shared" si="7"/>
        <v>615.97683307688305</v>
      </c>
      <c r="I144">
        <f t="shared" si="8"/>
        <v>86.715637795374178</v>
      </c>
      <c r="J144">
        <f t="shared" si="9"/>
        <v>9.3009255048450733E-5</v>
      </c>
      <c r="K144">
        <f t="shared" si="15"/>
        <v>1.3351602650938843E-2</v>
      </c>
      <c r="L144">
        <f t="shared" si="10"/>
        <v>1.3444611905987294E-2</v>
      </c>
      <c r="M144">
        <f t="shared" si="11"/>
        <v>-1.6207711667522021E-3</v>
      </c>
      <c r="N144">
        <f t="shared" si="16"/>
        <v>1.3578611344127597E-2</v>
      </c>
      <c r="O144">
        <f t="shared" si="17"/>
        <v>8.0782939760406371</v>
      </c>
    </row>
    <row r="145" spans="3:15" x14ac:dyDescent="0.25">
      <c r="C145" s="4">
        <v>52</v>
      </c>
      <c r="D145">
        <f t="shared" si="12"/>
        <v>141747.41629268057</v>
      </c>
      <c r="E145">
        <f t="shared" si="13"/>
        <v>8.670339054948022E-4</v>
      </c>
      <c r="F145">
        <f t="shared" si="14"/>
        <v>5.7667871675059594E-2</v>
      </c>
      <c r="G145">
        <f t="shared" si="6"/>
        <v>44.531264169041947</v>
      </c>
      <c r="H145">
        <f t="shared" si="7"/>
        <v>773.48526364536906</v>
      </c>
      <c r="I145">
        <f t="shared" si="8"/>
        <v>86.699529763609107</v>
      </c>
      <c r="J145">
        <f t="shared" si="9"/>
        <v>7.4432213809195441E-5</v>
      </c>
      <c r="K145">
        <f t="shared" si="15"/>
        <v>1.3764935806792469E-2</v>
      </c>
      <c r="L145">
        <f t="shared" si="10"/>
        <v>1.3839368020601664E-2</v>
      </c>
      <c r="M145">
        <f t="shared" si="11"/>
        <v>-1.2907050606722162E-3</v>
      </c>
      <c r="N145">
        <f t="shared" si="16"/>
        <v>1.4195135999572735E-2</v>
      </c>
      <c r="O145">
        <f t="shared" si="17"/>
        <v>12.871606973590739</v>
      </c>
    </row>
    <row r="146" spans="3:15" x14ac:dyDescent="0.25">
      <c r="C146" s="4">
        <v>53</v>
      </c>
      <c r="D146">
        <f t="shared" si="12"/>
        <v>178864.95290574359</v>
      </c>
      <c r="E146">
        <f t="shared" si="13"/>
        <v>8.6277217169655859E-4</v>
      </c>
      <c r="F146">
        <f t="shared" si="14"/>
        <v>5.7952726849870233E-2</v>
      </c>
      <c r="G146">
        <f t="shared" si="6"/>
        <v>56.192082203336845</v>
      </c>
      <c r="H146">
        <f t="shared" si="7"/>
        <v>971.24617326055488</v>
      </c>
      <c r="I146">
        <f t="shared" si="8"/>
        <v>86.683263128024052</v>
      </c>
      <c r="J146">
        <f t="shared" si="9"/>
        <v>5.9568475260902034E-5</v>
      </c>
      <c r="K146">
        <f t="shared" si="15"/>
        <v>1.4229242874389501E-2</v>
      </c>
      <c r="L146">
        <f t="shared" si="10"/>
        <v>1.4288811349650403E-2</v>
      </c>
      <c r="M146">
        <f t="shared" si="11"/>
        <v>-1.0278804553100235E-3</v>
      </c>
      <c r="N146">
        <f t="shared" si="16"/>
        <v>1.5007289308654847E-2</v>
      </c>
      <c r="O146">
        <f t="shared" si="17"/>
        <v>17.813421035903001</v>
      </c>
    </row>
    <row r="147" spans="3:15" x14ac:dyDescent="0.25">
      <c r="C147" s="4">
        <v>54</v>
      </c>
      <c r="D147">
        <f t="shared" si="12"/>
        <v>225701.9719633921</v>
      </c>
      <c r="E147">
        <f t="shared" si="13"/>
        <v>8.585104378983152E-4</v>
      </c>
      <c r="F147">
        <f t="shared" si="14"/>
        <v>5.824041012524319E-2</v>
      </c>
      <c r="G147">
        <f t="shared" si="6"/>
        <v>70.906365702092202</v>
      </c>
      <c r="H147">
        <f t="shared" si="7"/>
        <v>1219.5401613174547</v>
      </c>
      <c r="I147">
        <f t="shared" si="8"/>
        <v>86.666835537210105</v>
      </c>
      <c r="J147">
        <f t="shared" si="9"/>
        <v>4.7675253668452631E-5</v>
      </c>
      <c r="K147">
        <f t="shared" si="15"/>
        <v>1.4750810162102796E-2</v>
      </c>
      <c r="L147">
        <f t="shared" si="10"/>
        <v>1.4798485415771249E-2</v>
      </c>
      <c r="M147">
        <f t="shared" si="11"/>
        <v>-8.1859405807633114E-4</v>
      </c>
      <c r="N147">
        <f t="shared" si="16"/>
        <v>1.6071678983470596E-2</v>
      </c>
      <c r="O147">
        <f t="shared" si="17"/>
        <v>22.968689393628708</v>
      </c>
    </row>
    <row r="148" spans="3:15" x14ac:dyDescent="0.25">
      <c r="C148" s="4">
        <v>55</v>
      </c>
      <c r="D148">
        <f t="shared" si="12"/>
        <v>284803.5868435803</v>
      </c>
      <c r="E148">
        <f t="shared" si="13"/>
        <v>8.5424870410007159E-4</v>
      </c>
      <c r="F148">
        <f t="shared" si="14"/>
        <v>5.8530963828237442E-2</v>
      </c>
      <c r="G148">
        <f t="shared" si="6"/>
        <v>89.473685614381452</v>
      </c>
      <c r="H148">
        <f t="shared" si="7"/>
        <v>1531.2718514498326</v>
      </c>
      <c r="I148">
        <f t="shared" si="8"/>
        <v>86.650244593099416</v>
      </c>
      <c r="J148">
        <f t="shared" si="9"/>
        <v>3.8158450311914293E-5</v>
      </c>
      <c r="K148">
        <f t="shared" si="15"/>
        <v>1.5336699231206313E-2</v>
      </c>
      <c r="L148">
        <f t="shared" si="10"/>
        <v>1.5374857681518228E-2</v>
      </c>
      <c r="M148">
        <f t="shared" si="11"/>
        <v>-6.5193613458839532E-4</v>
      </c>
      <c r="N148">
        <f t="shared" si="16"/>
        <v>1.7468926640811379E-2</v>
      </c>
      <c r="O148">
        <f t="shared" si="17"/>
        <v>28.348872478913123</v>
      </c>
    </row>
    <row r="149" spans="3:15" x14ac:dyDescent="0.25">
      <c r="C149" s="4">
        <v>56</v>
      </c>
      <c r="D149">
        <f t="shared" si="12"/>
        <v>359381.36638046283</v>
      </c>
      <c r="E149">
        <f t="shared" si="13"/>
        <v>8.4998697030182809E-4</v>
      </c>
      <c r="F149">
        <f t="shared" si="14"/>
        <v>5.8824431134803325E-2</v>
      </c>
      <c r="G149">
        <f t="shared" si="6"/>
        <v>112.90298604579242</v>
      </c>
      <c r="H149">
        <f t="shared" si="7"/>
        <v>1922.6392001758647</v>
      </c>
      <c r="I149">
        <f t="shared" si="8"/>
        <v>86.633487849803444</v>
      </c>
      <c r="J149">
        <f t="shared" si="9"/>
        <v>3.0542869930564454E-5</v>
      </c>
      <c r="K149">
        <f t="shared" si="15"/>
        <v>1.5994842503189409E-2</v>
      </c>
      <c r="L149">
        <f t="shared" si="10"/>
        <v>1.6025385373119972E-2</v>
      </c>
      <c r="M149">
        <f t="shared" si="11"/>
        <v>-5.192208295320685E-4</v>
      </c>
      <c r="N149">
        <f t="shared" si="16"/>
        <v>1.9307780606331999E-2</v>
      </c>
      <c r="O149">
        <f t="shared" si="17"/>
        <v>33.906072862015904</v>
      </c>
    </row>
    <row r="150" spans="3:15" x14ac:dyDescent="0.25">
      <c r="C150" s="4">
        <v>57</v>
      </c>
      <c r="D150">
        <f t="shared" si="12"/>
        <v>453487.85081285844</v>
      </c>
      <c r="E150">
        <f t="shared" si="13"/>
        <v>8.4572523650358459E-4</v>
      </c>
      <c r="F150">
        <f t="shared" si="14"/>
        <v>5.9120856091171022E-2</v>
      </c>
      <c r="G150">
        <f t="shared" si="6"/>
        <v>142.46741006059003</v>
      </c>
      <c r="H150">
        <f t="shared" si="7"/>
        <v>2413.9734053932748</v>
      </c>
      <c r="I150">
        <f t="shared" si="8"/>
        <v>86.616562812416305</v>
      </c>
      <c r="J150">
        <f t="shared" si="9"/>
        <v>2.4448407005199719E-5</v>
      </c>
      <c r="K150">
        <f t="shared" si="15"/>
        <v>1.6734150657750822E-2</v>
      </c>
      <c r="L150">
        <f t="shared" si="10"/>
        <v>1.6758599064756022E-2</v>
      </c>
      <c r="M150">
        <f t="shared" si="11"/>
        <v>-4.1353269593216848E-4</v>
      </c>
      <c r="N150">
        <f t="shared" si="16"/>
        <v>2.1729434127877277E-2</v>
      </c>
      <c r="O150">
        <f t="shared" si="17"/>
        <v>39.537608760541978</v>
      </c>
    </row>
    <row r="151" spans="3:15" x14ac:dyDescent="0.25">
      <c r="C151" s="4">
        <v>58</v>
      </c>
      <c r="D151">
        <f t="shared" si="12"/>
        <v>572236.76593502203</v>
      </c>
      <c r="E151">
        <f t="shared" si="13"/>
        <v>8.4146350270534098E-4</v>
      </c>
      <c r="F151">
        <f t="shared" si="14"/>
        <v>5.9420283635888992E-2</v>
      </c>
      <c r="G151">
        <f t="shared" si="6"/>
        <v>179.77348199754474</v>
      </c>
      <c r="H151">
        <f t="shared" si="7"/>
        <v>3030.7928665084987</v>
      </c>
      <c r="I151">
        <f t="shared" si="8"/>
        <v>86.599466935782289</v>
      </c>
      <c r="J151">
        <f t="shared" si="9"/>
        <v>1.9571004530999985E-5</v>
      </c>
      <c r="K151">
        <f t="shared" si="15"/>
        <v>1.756463327554629E-2</v>
      </c>
      <c r="L151">
        <f t="shared" si="10"/>
        <v>1.758420428007729E-2</v>
      </c>
      <c r="M151">
        <f t="shared" si="11"/>
        <v>-3.2936572048234661E-4</v>
      </c>
      <c r="N151">
        <f t="shared" si="16"/>
        <v>2.4912135213790126E-2</v>
      </c>
      <c r="O151">
        <f t="shared" si="17"/>
        <v>45.103718161811834</v>
      </c>
    </row>
    <row r="152" spans="3:15" x14ac:dyDescent="0.25">
      <c r="C152" s="4">
        <v>59</v>
      </c>
      <c r="D152">
        <f t="shared" si="12"/>
        <v>722080.90183854674</v>
      </c>
      <c r="E152">
        <f t="shared" si="13"/>
        <v>8.3720176890709759E-4</v>
      </c>
      <c r="F152">
        <f t="shared" si="14"/>
        <v>5.9722759622535378E-2</v>
      </c>
      <c r="G152">
        <f t="shared" si="6"/>
        <v>226.84840565134712</v>
      </c>
      <c r="H152">
        <f t="shared" si="7"/>
        <v>3805.1257064554138</v>
      </c>
      <c r="I152">
        <f t="shared" si="8"/>
        <v>86.58219762322571</v>
      </c>
      <c r="J152">
        <f t="shared" si="9"/>
        <v>1.5667428225369513E-5</v>
      </c>
      <c r="K152">
        <f t="shared" si="15"/>
        <v>1.8497534359086444E-2</v>
      </c>
      <c r="L152">
        <f t="shared" si="10"/>
        <v>1.8513201787311813E-2</v>
      </c>
      <c r="M152">
        <f t="shared" si="11"/>
        <v>-2.6233597249008725E-4</v>
      </c>
      <c r="N152">
        <f t="shared" si="16"/>
        <v>2.9076887590204947E-2</v>
      </c>
      <c r="O152">
        <f t="shared" si="17"/>
        <v>50.455123542121669</v>
      </c>
    </row>
    <row r="153" spans="3:15" x14ac:dyDescent="0.25">
      <c r="C153" s="4">
        <v>60</v>
      </c>
      <c r="D153">
        <f t="shared" si="12"/>
        <v>911162.75611548952</v>
      </c>
      <c r="E153">
        <f t="shared" si="13"/>
        <v>8.3294003510885409E-4</v>
      </c>
      <c r="F153">
        <f t="shared" si="14"/>
        <v>6.0028330843126872E-2</v>
      </c>
      <c r="G153">
        <f t="shared" si="6"/>
        <v>286.25022208370501</v>
      </c>
      <c r="H153">
        <f t="shared" si="7"/>
        <v>4777.1692363679849</v>
      </c>
      <c r="I153">
        <f t="shared" si="8"/>
        <v>86.564752225242358</v>
      </c>
      <c r="J153">
        <f t="shared" si="9"/>
        <v>1.2543091155806482E-5</v>
      </c>
      <c r="K153">
        <f t="shared" si="15"/>
        <v>1.9545484566618341E-2</v>
      </c>
      <c r="L153">
        <f t="shared" si="10"/>
        <v>1.9558027657774146E-2</v>
      </c>
      <c r="M153">
        <f t="shared" si="11"/>
        <v>-2.0895285575382028E-4</v>
      </c>
      <c r="N153">
        <f t="shared" si="16"/>
        <v>3.4495603381365238E-2</v>
      </c>
      <c r="O153">
        <f t="shared" si="17"/>
        <v>55.461393561229109</v>
      </c>
    </row>
    <row r="154" spans="3:15" x14ac:dyDescent="0.25">
      <c r="C154" s="4">
        <v>61</v>
      </c>
      <c r="D154">
        <f t="shared" si="12"/>
        <v>1149756.9953977363</v>
      </c>
      <c r="E154">
        <f t="shared" si="13"/>
        <v>8.2867830131061048E-4</v>
      </c>
      <c r="F154">
        <f t="shared" si="14"/>
        <v>6.0337045052249634E-2</v>
      </c>
      <c r="G154">
        <f t="shared" si="6"/>
        <v>361.20681301550019</v>
      </c>
      <c r="H154">
        <f t="shared" si="7"/>
        <v>5997.3721406555069</v>
      </c>
      <c r="I154">
        <f t="shared" si="8"/>
        <v>86.547128038150788</v>
      </c>
      <c r="J154">
        <f t="shared" si="9"/>
        <v>1.004231725649271E-5</v>
      </c>
      <c r="K154">
        <f t="shared" si="15"/>
        <v>2.0722672220103235E-2</v>
      </c>
      <c r="L154">
        <f t="shared" si="10"/>
        <v>2.0732714537359729E-2</v>
      </c>
      <c r="M154">
        <f t="shared" si="11"/>
        <v>-1.6643700810665282E-4</v>
      </c>
      <c r="N154">
        <f t="shared" si="16"/>
        <v>4.1503127160569787E-2</v>
      </c>
      <c r="O154">
        <f t="shared" si="17"/>
        <v>60.030460269083136</v>
      </c>
    </row>
    <row r="155" spans="3:15" x14ac:dyDescent="0.25">
      <c r="C155" s="4">
        <v>62</v>
      </c>
      <c r="D155">
        <f t="shared" si="12"/>
        <v>1450828.7784959404</v>
      </c>
      <c r="E155">
        <f t="shared" si="13"/>
        <v>8.2441656751236698E-4</v>
      </c>
      <c r="F155">
        <f t="shared" si="14"/>
        <v>6.0648950991938864E-2</v>
      </c>
      <c r="G155">
        <f t="shared" si="6"/>
        <v>455.79130321395002</v>
      </c>
      <c r="H155">
        <f t="shared" si="7"/>
        <v>7529.0469794691908</v>
      </c>
      <c r="I155">
        <f t="shared" si="8"/>
        <v>86.529322302702113</v>
      </c>
      <c r="J155">
        <f t="shared" si="9"/>
        <v>8.040554874580122E-6</v>
      </c>
      <c r="K155">
        <f t="shared" si="15"/>
        <v>2.2045035402587825E-2</v>
      </c>
      <c r="L155">
        <f t="shared" si="10"/>
        <v>2.2053075957462406E-2</v>
      </c>
      <c r="M155">
        <f t="shared" si="11"/>
        <v>-1.3257533301192409E-4</v>
      </c>
      <c r="N155">
        <f t="shared" si="16"/>
        <v>5.0514188062362242E-2</v>
      </c>
      <c r="O155">
        <f t="shared" si="17"/>
        <v>64.114881776243109</v>
      </c>
    </row>
    <row r="156" spans="3:15" x14ac:dyDescent="0.25">
      <c r="C156" s="4">
        <v>63</v>
      </c>
      <c r="D156">
        <f t="shared" si="12"/>
        <v>1830738.280295369</v>
      </c>
      <c r="E156">
        <f t="shared" si="13"/>
        <v>8.2015483371412348E-4</v>
      </c>
      <c r="F156">
        <f t="shared" si="14"/>
        <v>6.0964098417333974E-2</v>
      </c>
      <c r="G156">
        <f t="shared" si="6"/>
        <v>575.14339320215436</v>
      </c>
      <c r="H156">
        <f t="shared" si="7"/>
        <v>9451.6479701520075</v>
      </c>
      <c r="I156">
        <f t="shared" si="8"/>
        <v>86.511332202646898</v>
      </c>
      <c r="J156">
        <f t="shared" si="9"/>
        <v>6.4381495368894536E-6</v>
      </c>
      <c r="K156">
        <f t="shared" si="15"/>
        <v>2.3530477745798077E-2</v>
      </c>
      <c r="L156">
        <f t="shared" si="10"/>
        <v>2.3536915895334968E-2</v>
      </c>
      <c r="M156">
        <f t="shared" si="11"/>
        <v>-1.0560558925708463E-4</v>
      </c>
      <c r="N156">
        <f t="shared" si="16"/>
        <v>6.2045983376972584E-2</v>
      </c>
      <c r="O156">
        <f t="shared" si="17"/>
        <v>67.706938966980132</v>
      </c>
    </row>
    <row r="157" spans="3:15" x14ac:dyDescent="0.25">
      <c r="C157" s="4">
        <v>64</v>
      </c>
      <c r="D157">
        <f t="shared" si="12"/>
        <v>2310129.7000831608</v>
      </c>
      <c r="E157">
        <f t="shared" si="13"/>
        <v>8.1589309991587987E-4</v>
      </c>
      <c r="F157">
        <f t="shared" si="14"/>
        <v>6.1282538123137817E-2</v>
      </c>
      <c r="G157">
        <f t="shared" si="6"/>
        <v>725.74864946208504</v>
      </c>
      <c r="H157">
        <f t="shared" si="7"/>
        <v>11864.883327295356</v>
      </c>
      <c r="I157">
        <f t="shared" si="8"/>
        <v>86.49315486325753</v>
      </c>
      <c r="J157">
        <f t="shared" si="9"/>
        <v>5.1553634999619047E-6</v>
      </c>
      <c r="K157">
        <f t="shared" si="15"/>
        <v>2.5199110829529338E-2</v>
      </c>
      <c r="L157">
        <f t="shared" si="10"/>
        <v>2.52042661930293E-2</v>
      </c>
      <c r="M157">
        <f t="shared" si="11"/>
        <v>-8.4124510143541908E-5</v>
      </c>
      <c r="N157">
        <f t="shared" si="16"/>
        <v>7.6747095572753915E-2</v>
      </c>
      <c r="O157">
        <f t="shared" si="17"/>
        <v>70.827975703029864</v>
      </c>
    </row>
    <row r="158" spans="3:15" x14ac:dyDescent="0.25">
      <c r="C158" s="4">
        <v>65</v>
      </c>
      <c r="D158">
        <f t="shared" ref="D158:D189" si="18">F_mn*inc_^(C158-1)</f>
        <v>2915053.0628251783</v>
      </c>
      <c r="E158">
        <f t="shared" ref="E158:E189" si="19">C_*(1-Df_*LN(D158/F_Df)*(LN(10)/PI()/2))</f>
        <v>8.1163136611763647E-4</v>
      </c>
      <c r="F158">
        <f t="shared" ref="F158:F189" si="20">Df_*C_/E158</f>
        <v>6.1604321970909495E-2</v>
      </c>
      <c r="G158">
        <f t="shared" si="6"/>
        <v>915.7909286996005</v>
      </c>
      <c r="H158">
        <f t="shared" si="7"/>
        <v>14893.874477736803</v>
      </c>
      <c r="I158">
        <f t="shared" si="8"/>
        <v>86.474787349804302</v>
      </c>
      <c r="J158">
        <f t="shared" si="9"/>
        <v>4.1283922924604841E-6</v>
      </c>
      <c r="K158">
        <f t="shared" ref="K158:K193" si="21">R_*(1+SQRT(D158/F_sk))</f>
        <v>2.7073526474706917E-2</v>
      </c>
      <c r="L158">
        <f t="shared" si="10"/>
        <v>2.7077654866999378E-2</v>
      </c>
      <c r="M158">
        <f t="shared" si="11"/>
        <v>-6.7014653523984378E-5</v>
      </c>
      <c r="N158">
        <f t="shared" ref="N158:N193" si="22">SQRT((L158/N_C)^2+(2*PI()*Freq*(L_/N_C)-1/(2*PI()*Freq*E158*N_C))^2)</f>
        <v>9.5433816358262841E-2</v>
      </c>
      <c r="O158">
        <f t="shared" ref="O158:O193" si="23">180/PI()*ATAN2(L158,M158+2*PI()*D158*L_)</f>
        <v>73.516957207711343</v>
      </c>
    </row>
    <row r="159" spans="3:15" x14ac:dyDescent="0.25">
      <c r="C159" s="4">
        <v>66</v>
      </c>
      <c r="D159">
        <f t="shared" si="18"/>
        <v>3678379.7718286356</v>
      </c>
      <c r="E159">
        <f t="shared" si="19"/>
        <v>8.0736963231939286E-4</v>
      </c>
      <c r="F159">
        <f t="shared" si="20"/>
        <v>6.1929502917221636E-2</v>
      </c>
      <c r="G159">
        <f t="shared" ref="G159:G193" si="24">2*PI()*D159*E159*F159</f>
        <v>1155.597086829014</v>
      </c>
      <c r="H159">
        <f t="shared" ref="H159:H193" si="25">SQRT((2*PI()*D159*E159)^2+G159^2)</f>
        <v>18695.628435172195</v>
      </c>
      <c r="I159">
        <f t="shared" ref="I159:I193" si="26">180/PI()*ATAN2(G159,2*PI()*D159*E159)</f>
        <v>86.456226665983834</v>
      </c>
      <c r="J159">
        <f t="shared" ref="J159:J193" si="27">1/H159*COS(-PI()/180*I159)</f>
        <v>3.306178536264355E-6</v>
      </c>
      <c r="K159">
        <f t="shared" si="21"/>
        <v>2.9179102616724892E-2</v>
      </c>
      <c r="L159">
        <f t="shared" ref="L159:L193" si="28">J159+K159</f>
        <v>2.9182408795261155E-2</v>
      </c>
      <c r="M159">
        <f t="shared" ref="M159:M193" si="29">1/H159*SIN(-PI()/180*I159)</f>
        <v>-5.3386162984120381E-5</v>
      </c>
      <c r="N159">
        <f t="shared" si="22"/>
        <v>0.11913553720604649</v>
      </c>
      <c r="O159">
        <f t="shared" si="23"/>
        <v>75.821066367070898</v>
      </c>
    </row>
    <row r="160" spans="3:15" x14ac:dyDescent="0.25">
      <c r="C160" s="4">
        <v>67</v>
      </c>
      <c r="D160">
        <f t="shared" si="18"/>
        <v>4641588.8336127819</v>
      </c>
      <c r="E160">
        <f t="shared" si="19"/>
        <v>8.0310789852114936E-4</v>
      </c>
      <c r="F160">
        <f t="shared" si="20"/>
        <v>6.225813504271404E-2</v>
      </c>
      <c r="G160">
        <f t="shared" si="24"/>
        <v>1458.1981380662332</v>
      </c>
      <c r="H160">
        <f t="shared" si="25"/>
        <v>23467.157293095632</v>
      </c>
      <c r="I160">
        <f t="shared" si="26"/>
        <v>86.437469752297787</v>
      </c>
      <c r="J160">
        <f t="shared" si="27"/>
        <v>2.6478633643905378E-6</v>
      </c>
      <c r="K160">
        <f t="shared" si="21"/>
        <v>3.1544346900318841E-2</v>
      </c>
      <c r="L160">
        <f t="shared" si="28"/>
        <v>3.154699476368323E-2</v>
      </c>
      <c r="M160">
        <f t="shared" si="29"/>
        <v>-4.2530399642936543E-5</v>
      </c>
      <c r="N160">
        <f t="shared" si="22"/>
        <v>0.14915153761558761</v>
      </c>
      <c r="O160">
        <f t="shared" si="23"/>
        <v>77.789175060393191</v>
      </c>
    </row>
    <row r="161" spans="3:15" x14ac:dyDescent="0.25">
      <c r="C161" s="4">
        <v>68</v>
      </c>
      <c r="D161">
        <f t="shared" si="18"/>
        <v>5857020.8180566691</v>
      </c>
      <c r="E161">
        <f t="shared" si="19"/>
        <v>7.9884616472290586E-4</v>
      </c>
      <c r="F161">
        <f t="shared" si="20"/>
        <v>6.2590273582077471E-2</v>
      </c>
      <c r="G161">
        <f t="shared" si="24"/>
        <v>1840.0373573929314</v>
      </c>
      <c r="H161">
        <f t="shared" si="25"/>
        <v>29455.663651848019</v>
      </c>
      <c r="I161">
        <f t="shared" si="26"/>
        <v>86.418513484380213</v>
      </c>
      <c r="J161">
        <f t="shared" si="27"/>
        <v>2.1207477564557383E-6</v>
      </c>
      <c r="K161">
        <f t="shared" si="21"/>
        <v>3.4201282647943823E-2</v>
      </c>
      <c r="L161">
        <f t="shared" si="28"/>
        <v>3.4203403395700278E-2</v>
      </c>
      <c r="M161">
        <f t="shared" si="29"/>
        <v>-3.3883024231787415E-5</v>
      </c>
      <c r="N161">
        <f t="shared" si="22"/>
        <v>0.18712223457467661</v>
      </c>
      <c r="O161">
        <f t="shared" si="23"/>
        <v>79.467904277127374</v>
      </c>
    </row>
    <row r="162" spans="3:15" x14ac:dyDescent="0.25">
      <c r="C162" s="4">
        <v>69</v>
      </c>
      <c r="D162">
        <f t="shared" si="18"/>
        <v>7390722.0335257826</v>
      </c>
      <c r="E162">
        <f t="shared" si="19"/>
        <v>7.9458443092466236E-4</v>
      </c>
      <c r="F162">
        <f t="shared" si="20"/>
        <v>6.2925974955002226E-2</v>
      </c>
      <c r="G162">
        <f t="shared" si="24"/>
        <v>2321.8638045248813</v>
      </c>
      <c r="H162">
        <f t="shared" si="25"/>
        <v>36971.31719431789</v>
      </c>
      <c r="I162">
        <f t="shared" si="26"/>
        <v>86.399354671271539</v>
      </c>
      <c r="J162">
        <f t="shared" si="27"/>
        <v>1.6986616971514014E-6</v>
      </c>
      <c r="K162">
        <f t="shared" si="21"/>
        <v>3.7185882427329411E-2</v>
      </c>
      <c r="L162">
        <f t="shared" si="28"/>
        <v>3.7187581089026561E-2</v>
      </c>
      <c r="M162">
        <f t="shared" si="29"/>
        <v>-2.6994602759291426E-5</v>
      </c>
      <c r="N162">
        <f t="shared" si="22"/>
        <v>0.23511879336705604</v>
      </c>
      <c r="O162">
        <f t="shared" si="23"/>
        <v>80.899597610286662</v>
      </c>
    </row>
    <row r="163" spans="3:15" x14ac:dyDescent="0.25">
      <c r="C163" s="4">
        <v>70</v>
      </c>
      <c r="D163">
        <f t="shared" si="18"/>
        <v>9326033.4688322041</v>
      </c>
      <c r="E163">
        <f t="shared" si="19"/>
        <v>7.9032269712641875E-4</v>
      </c>
      <c r="F163">
        <f t="shared" si="20"/>
        <v>6.3265296798128118E-2</v>
      </c>
      <c r="G163">
        <f t="shared" si="24"/>
        <v>2929.8598232815789</v>
      </c>
      <c r="H163">
        <f t="shared" si="25"/>
        <v>46403.281028441357</v>
      </c>
      <c r="I163">
        <f t="shared" si="26"/>
        <v>86.379990053637158</v>
      </c>
      <c r="J163">
        <f t="shared" si="27"/>
        <v>1.36065951795978E-6</v>
      </c>
      <c r="K163">
        <f t="shared" si="21"/>
        <v>4.053855508833417E-2</v>
      </c>
      <c r="L163">
        <f t="shared" si="28"/>
        <v>4.053991574785213E-2</v>
      </c>
      <c r="M163">
        <f t="shared" si="29"/>
        <v>-2.1507202002094159E-5</v>
      </c>
      <c r="N163">
        <f t="shared" si="22"/>
        <v>0.29575601095590415</v>
      </c>
      <c r="O163">
        <f t="shared" si="23"/>
        <v>82.121542208050499</v>
      </c>
    </row>
    <row r="164" spans="3:15" x14ac:dyDescent="0.25">
      <c r="C164" s="4">
        <v>71</v>
      </c>
      <c r="D164">
        <f t="shared" si="18"/>
        <v>11768119.524349991</v>
      </c>
      <c r="E164">
        <f t="shared" si="19"/>
        <v>7.8606096332817525E-4</v>
      </c>
      <c r="F164">
        <f t="shared" si="20"/>
        <v>6.3608297998033692E-2</v>
      </c>
      <c r="G164">
        <f t="shared" si="24"/>
        <v>3697.0637844264547</v>
      </c>
      <c r="H164">
        <f t="shared" si="25"/>
        <v>58239.813670279174</v>
      </c>
      <c r="I164">
        <f t="shared" si="26"/>
        <v>86.360416301928765</v>
      </c>
      <c r="J164">
        <f t="shared" si="27"/>
        <v>1.089976136333915E-6</v>
      </c>
      <c r="K164">
        <f t="shared" si="21"/>
        <v>4.4304692863149191E-2</v>
      </c>
      <c r="L164">
        <f t="shared" si="28"/>
        <v>4.4305782839285525E-2</v>
      </c>
      <c r="M164">
        <f t="shared" si="29"/>
        <v>-1.7135753834627263E-5</v>
      </c>
      <c r="N164">
        <f t="shared" si="22"/>
        <v>0.37233464422558621</v>
      </c>
      <c r="O164">
        <f t="shared" si="23"/>
        <v>83.165924145025954</v>
      </c>
    </row>
    <row r="165" spans="3:15" x14ac:dyDescent="0.25">
      <c r="C165" s="4">
        <v>72</v>
      </c>
      <c r="D165">
        <f t="shared" si="18"/>
        <v>14849682.622544657</v>
      </c>
      <c r="E165">
        <f t="shared" si="19"/>
        <v>7.8179922952993175E-4</v>
      </c>
      <c r="F165">
        <f t="shared" si="20"/>
        <v>6.3955038725304489E-2</v>
      </c>
      <c r="G165">
        <f t="shared" si="24"/>
        <v>4665.1653835126308</v>
      </c>
      <c r="H165">
        <f t="shared" si="25"/>
        <v>73093.482230572612</v>
      </c>
      <c r="I165">
        <f t="shared" si="26"/>
        <v>86.340630014485939</v>
      </c>
      <c r="J165">
        <f t="shared" si="27"/>
        <v>8.7319198242688734E-7</v>
      </c>
      <c r="K165">
        <f t="shared" si="21"/>
        <v>4.8535285937105307E-2</v>
      </c>
      <c r="L165">
        <f t="shared" si="28"/>
        <v>4.8536159129087736E-2</v>
      </c>
      <c r="M165">
        <f t="shared" si="29"/>
        <v>-1.3653216381861122E-5</v>
      </c>
      <c r="N165">
        <f t="shared" si="22"/>
        <v>0.46902094673739569</v>
      </c>
      <c r="O165">
        <f t="shared" si="23"/>
        <v>84.060170922833649</v>
      </c>
    </row>
    <row r="166" spans="3:15" x14ac:dyDescent="0.25">
      <c r="C166" s="4">
        <v>73</v>
      </c>
      <c r="D166">
        <f t="shared" si="18"/>
        <v>18738174.228603851</v>
      </c>
      <c r="E166">
        <f t="shared" si="19"/>
        <v>7.7753749573168836E-4</v>
      </c>
      <c r="F166">
        <f t="shared" si="20"/>
        <v>6.4305580469721735E-2</v>
      </c>
      <c r="G166">
        <f t="shared" si="24"/>
        <v>5886.7710498267452</v>
      </c>
      <c r="H166">
        <f t="shared" si="25"/>
        <v>91732.785244810439</v>
      </c>
      <c r="I166">
        <f t="shared" si="26"/>
        <v>86.320627715576038</v>
      </c>
      <c r="J166">
        <f t="shared" si="27"/>
        <v>6.995648586887021E-7</v>
      </c>
      <c r="K166">
        <f t="shared" si="21"/>
        <v>5.3287612810830595E-2</v>
      </c>
      <c r="L166">
        <f t="shared" si="28"/>
        <v>5.3288312375689283E-2</v>
      </c>
      <c r="M166">
        <f t="shared" si="29"/>
        <v>-1.0878758166534101E-5</v>
      </c>
      <c r="N166">
        <f t="shared" si="22"/>
        <v>0.59107319104309419</v>
      </c>
      <c r="O166">
        <f t="shared" si="23"/>
        <v>84.827465613025296</v>
      </c>
    </row>
    <row r="167" spans="3:15" x14ac:dyDescent="0.25">
      <c r="C167" s="4">
        <v>74</v>
      </c>
      <c r="D167">
        <f t="shared" si="18"/>
        <v>23644894.126454089</v>
      </c>
      <c r="E167">
        <f t="shared" si="19"/>
        <v>7.7327576193344475E-4</v>
      </c>
      <c r="F167">
        <f t="shared" si="20"/>
        <v>6.4659986076614495E-2</v>
      </c>
      <c r="G167">
        <f t="shared" si="24"/>
        <v>7428.2625682576618</v>
      </c>
      <c r="H167">
        <f t="shared" si="25"/>
        <v>115121.81312916915</v>
      </c>
      <c r="I167">
        <f t="shared" si="26"/>
        <v>86.30040585336981</v>
      </c>
      <c r="J167">
        <f t="shared" si="27"/>
        <v>5.604953378038619E-7</v>
      </c>
      <c r="K167">
        <f t="shared" si="21"/>
        <v>5.8626015800653554E-2</v>
      </c>
      <c r="L167">
        <f t="shared" si="28"/>
        <v>5.8626576295991356E-2</v>
      </c>
      <c r="M167">
        <f t="shared" si="29"/>
        <v>-8.6683491880085226E-6</v>
      </c>
      <c r="N167">
        <f t="shared" si="22"/>
        <v>0.74512750006728601</v>
      </c>
      <c r="O167">
        <f t="shared" si="23"/>
        <v>85.487308362275968</v>
      </c>
    </row>
    <row r="168" spans="3:15" x14ac:dyDescent="0.25">
      <c r="C168" s="4">
        <v>75</v>
      </c>
      <c r="D168">
        <f t="shared" si="18"/>
        <v>29836472.40283341</v>
      </c>
      <c r="E168">
        <f t="shared" si="19"/>
        <v>7.6901402813520114E-4</v>
      </c>
      <c r="F168">
        <f t="shared" si="20"/>
        <v>6.50183197844207E-2</v>
      </c>
      <c r="G168">
        <f t="shared" si="24"/>
        <v>9373.4042509776045</v>
      </c>
      <c r="H168">
        <f t="shared" si="25"/>
        <v>144469.9873405784</v>
      </c>
      <c r="I168">
        <f t="shared" si="26"/>
        <v>86.279960797850322</v>
      </c>
      <c r="J168">
        <f t="shared" si="27"/>
        <v>4.4909898960733591E-7</v>
      </c>
      <c r="K168">
        <f t="shared" si="21"/>
        <v>6.4622772176843424E-2</v>
      </c>
      <c r="L168">
        <f t="shared" si="28"/>
        <v>6.4623221275833032E-2</v>
      </c>
      <c r="M168">
        <f t="shared" si="29"/>
        <v>-6.9072684605877302E-6</v>
      </c>
      <c r="N168">
        <f t="shared" si="22"/>
        <v>0.93955852911602755</v>
      </c>
      <c r="O168">
        <f t="shared" si="23"/>
        <v>86.056059082377345</v>
      </c>
    </row>
    <row r="169" spans="3:15" x14ac:dyDescent="0.25">
      <c r="C169" s="4">
        <v>76</v>
      </c>
      <c r="D169">
        <f t="shared" si="18"/>
        <v>37649358.067924701</v>
      </c>
      <c r="E169">
        <f t="shared" si="19"/>
        <v>7.6475229433695775E-4</v>
      </c>
      <c r="F169">
        <f t="shared" si="20"/>
        <v>6.5380647263503969E-2</v>
      </c>
      <c r="G169">
        <f t="shared" si="24"/>
        <v>11827.894671856384</v>
      </c>
      <c r="H169">
        <f t="shared" si="25"/>
        <v>181294.43713049899</v>
      </c>
      <c r="I169">
        <f t="shared" si="26"/>
        <v>86.259288838652765</v>
      </c>
      <c r="J169">
        <f t="shared" si="27"/>
        <v>3.5986407359718634E-7</v>
      </c>
      <c r="K169">
        <f t="shared" si="21"/>
        <v>7.1359072734131751E-2</v>
      </c>
      <c r="L169">
        <f t="shared" si="28"/>
        <v>7.1359432598205347E-2</v>
      </c>
      <c r="M169">
        <f t="shared" si="29"/>
        <v>-5.504137518657851E-6</v>
      </c>
      <c r="N169">
        <f t="shared" si="22"/>
        <v>1.1849346041900908</v>
      </c>
      <c r="O169">
        <f t="shared" si="23"/>
        <v>86.547430020946734</v>
      </c>
    </row>
    <row r="170" spans="3:15" x14ac:dyDescent="0.25">
      <c r="C170" s="4">
        <v>77</v>
      </c>
      <c r="D170">
        <f t="shared" si="18"/>
        <v>47508101.621027991</v>
      </c>
      <c r="E170">
        <f t="shared" si="19"/>
        <v>7.6049056053871425E-4</v>
      </c>
      <c r="F170">
        <f t="shared" si="20"/>
        <v>6.5747035656275779E-2</v>
      </c>
      <c r="G170">
        <f t="shared" si="24"/>
        <v>14925.110303861889</v>
      </c>
      <c r="H170">
        <f t="shared" si="25"/>
        <v>227498.22182429559</v>
      </c>
      <c r="I170">
        <f t="shared" si="26"/>
        <v>86.238386182832258</v>
      </c>
      <c r="J170">
        <f t="shared" si="27"/>
        <v>2.8837760889953115E-7</v>
      </c>
      <c r="K170">
        <f t="shared" si="21"/>
        <v>7.8926121043497E-2</v>
      </c>
      <c r="L170">
        <f t="shared" si="28"/>
        <v>7.8926409421105903E-2</v>
      </c>
      <c r="M170">
        <f t="shared" si="29"/>
        <v>-4.3861689887763787E-6</v>
      </c>
      <c r="N170">
        <f t="shared" si="22"/>
        <v>1.4945920528829351</v>
      </c>
      <c r="O170">
        <f t="shared" si="23"/>
        <v>86.972916766135114</v>
      </c>
    </row>
    <row r="171" spans="3:15" x14ac:dyDescent="0.25">
      <c r="C171" s="4">
        <v>78</v>
      </c>
      <c r="D171">
        <f t="shared" si="18"/>
        <v>59948425.03189414</v>
      </c>
      <c r="E171">
        <f t="shared" si="19"/>
        <v>7.5622882674047064E-4</v>
      </c>
      <c r="F171">
        <f t="shared" si="20"/>
        <v>6.611755361867401E-2</v>
      </c>
      <c r="G171">
        <f t="shared" si="24"/>
        <v>18833.353167447713</v>
      </c>
      <c r="H171">
        <f t="shared" si="25"/>
        <v>285468.42005320638</v>
      </c>
      <c r="I171">
        <f t="shared" si="26"/>
        <v>86.217248952556943</v>
      </c>
      <c r="J171">
        <f t="shared" si="27"/>
        <v>2.311061526334339E-7</v>
      </c>
      <c r="K171">
        <f t="shared" si="21"/>
        <v>8.7426368268112731E-2</v>
      </c>
      <c r="L171">
        <f t="shared" si="28"/>
        <v>8.7426599374265362E-2</v>
      </c>
      <c r="M171">
        <f t="shared" si="29"/>
        <v>-3.4953826931697152E-6</v>
      </c>
      <c r="N171">
        <f t="shared" si="22"/>
        <v>1.8853599396608267</v>
      </c>
      <c r="O171">
        <f t="shared" si="23"/>
        <v>87.34216689463581</v>
      </c>
    </row>
    <row r="172" spans="3:15" x14ac:dyDescent="0.25">
      <c r="C172" s="4">
        <v>79</v>
      </c>
      <c r="D172">
        <f t="shared" si="18"/>
        <v>75646332.75546293</v>
      </c>
      <c r="E172">
        <f t="shared" si="19"/>
        <v>7.5196709294222714E-4</v>
      </c>
      <c r="F172">
        <f t="shared" si="20"/>
        <v>6.6492271363052122E-2</v>
      </c>
      <c r="G172">
        <f t="shared" si="24"/>
        <v>23764.996325557127</v>
      </c>
      <c r="H172">
        <f t="shared" si="25"/>
        <v>358199.12693615066</v>
      </c>
      <c r="I172">
        <f t="shared" si="26"/>
        <v>86.195873182723474</v>
      </c>
      <c r="J172">
        <f t="shared" si="27"/>
        <v>1.85220352131978E-7</v>
      </c>
      <c r="K172">
        <f t="shared" si="21"/>
        <v>9.6974900261778366E-2</v>
      </c>
      <c r="L172">
        <f t="shared" si="28"/>
        <v>9.6975085482130491E-2</v>
      </c>
      <c r="M172">
        <f t="shared" si="29"/>
        <v>-2.7855921949283866E-6</v>
      </c>
      <c r="N172">
        <f t="shared" si="22"/>
        <v>2.3784745893734622</v>
      </c>
      <c r="O172">
        <f t="shared" si="23"/>
        <v>87.663290717166404</v>
      </c>
    </row>
    <row r="173" spans="3:15" x14ac:dyDescent="0.25">
      <c r="C173" s="4">
        <v>80</v>
      </c>
      <c r="D173">
        <f t="shared" si="18"/>
        <v>95454845.666183442</v>
      </c>
      <c r="E173">
        <f t="shared" si="19"/>
        <v>7.4770535914398353E-4</v>
      </c>
      <c r="F173">
        <f t="shared" si="20"/>
        <v>6.6871260702535157E-2</v>
      </c>
      <c r="G173">
        <f t="shared" si="24"/>
        <v>29988.024189442938</v>
      </c>
      <c r="H173">
        <f t="shared" si="25"/>
        <v>449445.6779981599</v>
      </c>
      <c r="I173">
        <f t="shared" si="26"/>
        <v>86.174254818491704</v>
      </c>
      <c r="J173">
        <f t="shared" si="27"/>
        <v>1.4845452356152223E-7</v>
      </c>
      <c r="K173">
        <f t="shared" si="21"/>
        <v>0.10770099572992255</v>
      </c>
      <c r="L173">
        <f t="shared" si="28"/>
        <v>0.10770114418444611</v>
      </c>
      <c r="M173">
        <f t="shared" si="29"/>
        <v>-2.2200048571223379E-6</v>
      </c>
      <c r="N173">
        <f t="shared" si="22"/>
        <v>3.0007335953192542</v>
      </c>
      <c r="O173">
        <f t="shared" si="23"/>
        <v>87.943120758504804</v>
      </c>
    </row>
    <row r="174" spans="3:15" x14ac:dyDescent="0.25">
      <c r="C174" s="4">
        <v>81</v>
      </c>
      <c r="D174">
        <f t="shared" si="18"/>
        <v>120450354.02587831</v>
      </c>
      <c r="E174">
        <f t="shared" si="19"/>
        <v>7.4344362534574002E-4</v>
      </c>
      <c r="F174">
        <f t="shared" si="20"/>
        <v>6.7254595096901126E-2</v>
      </c>
      <c r="G174">
        <f t="shared" si="24"/>
        <v>37840.594732998907</v>
      </c>
      <c r="H174">
        <f t="shared" si="25"/>
        <v>563918.01994360692</v>
      </c>
      <c r="I174">
        <f t="shared" si="26"/>
        <v>86.152389712735584</v>
      </c>
      <c r="J174">
        <f t="shared" si="27"/>
        <v>1.1899425880643586E-7</v>
      </c>
      <c r="K174">
        <f t="shared" si="21"/>
        <v>0.11974987654930566</v>
      </c>
      <c r="L174">
        <f t="shared" si="28"/>
        <v>0.11974999554356447</v>
      </c>
      <c r="M174">
        <f t="shared" si="29"/>
        <v>-1.769310463247724E-6</v>
      </c>
      <c r="N174">
        <f t="shared" si="22"/>
        <v>3.7859520213530797</v>
      </c>
      <c r="O174">
        <f t="shared" si="23"/>
        <v>88.187427135741203</v>
      </c>
    </row>
    <row r="175" spans="3:15" x14ac:dyDescent="0.25">
      <c r="C175" s="4">
        <v>82</v>
      </c>
      <c r="D175">
        <f t="shared" si="18"/>
        <v>151991108.29529348</v>
      </c>
      <c r="E175">
        <f t="shared" si="19"/>
        <v>7.3918189154749663E-4</v>
      </c>
      <c r="F175">
        <f t="shared" si="20"/>
        <v>6.7642349700049731E-2</v>
      </c>
      <c r="G175">
        <f t="shared" si="24"/>
        <v>47749.414923146469</v>
      </c>
      <c r="H175">
        <f t="shared" si="25"/>
        <v>707523.15510279092</v>
      </c>
      <c r="I175">
        <f t="shared" si="26"/>
        <v>86.13027362340668</v>
      </c>
      <c r="J175">
        <f t="shared" si="27"/>
        <v>9.5386461731518825E-8</v>
      </c>
      <c r="K175">
        <f t="shared" si="21"/>
        <v>0.13328467394420668</v>
      </c>
      <c r="L175">
        <f t="shared" si="28"/>
        <v>0.13328476933066841</v>
      </c>
      <c r="M175">
        <f t="shared" si="29"/>
        <v>-1.4101589042145385E-6</v>
      </c>
      <c r="N175">
        <f t="shared" si="22"/>
        <v>4.7767999284348956</v>
      </c>
      <c r="O175">
        <f t="shared" si="23"/>
        <v>88.401095685804066</v>
      </c>
    </row>
    <row r="176" spans="3:15" x14ac:dyDescent="0.25">
      <c r="C176" s="4">
        <v>83</v>
      </c>
      <c r="D176">
        <f t="shared" si="18"/>
        <v>191791026.16724896</v>
      </c>
      <c r="E176">
        <f t="shared" si="19"/>
        <v>7.3492015774925302E-4</v>
      </c>
      <c r="F176">
        <f t="shared" si="20"/>
        <v>6.8034601409122694E-2</v>
      </c>
      <c r="G176">
        <f t="shared" si="24"/>
        <v>60252.92788314772</v>
      </c>
      <c r="H176">
        <f t="shared" si="25"/>
        <v>887669.10093620408</v>
      </c>
      <c r="I176">
        <f t="shared" si="26"/>
        <v>86.107902210807055</v>
      </c>
      <c r="J176">
        <f t="shared" si="27"/>
        <v>7.6467334205693997E-8</v>
      </c>
      <c r="K176">
        <f t="shared" si="21"/>
        <v>0.14848863713938734</v>
      </c>
      <c r="L176">
        <f t="shared" si="28"/>
        <v>0.14848871360672156</v>
      </c>
      <c r="M176">
        <f t="shared" si="29"/>
        <v>-1.1239477063422744E-6</v>
      </c>
      <c r="N176">
        <f t="shared" si="22"/>
        <v>6.0271210769377754</v>
      </c>
      <c r="O176">
        <f t="shared" si="23"/>
        <v>88.588275003152887</v>
      </c>
    </row>
    <row r="177" spans="3:15" x14ac:dyDescent="0.25">
      <c r="C177" s="4">
        <v>84</v>
      </c>
      <c r="D177">
        <f t="shared" si="18"/>
        <v>242012826.47943836</v>
      </c>
      <c r="E177">
        <f t="shared" si="19"/>
        <v>7.3065842395100941E-4</v>
      </c>
      <c r="F177">
        <f t="shared" si="20"/>
        <v>6.8431428915342929E-2</v>
      </c>
      <c r="G177">
        <f t="shared" si="24"/>
        <v>76030.571774230499</v>
      </c>
      <c r="H177">
        <f t="shared" si="25"/>
        <v>1113645.9567915557</v>
      </c>
      <c r="I177">
        <f t="shared" si="26"/>
        <v>86.085271034767558</v>
      </c>
      <c r="J177">
        <f t="shared" si="27"/>
        <v>6.1304727626790598E-8</v>
      </c>
      <c r="K177">
        <f t="shared" si="21"/>
        <v>0.16556761439304724</v>
      </c>
      <c r="L177">
        <f t="shared" si="28"/>
        <v>0.16556767569777486</v>
      </c>
      <c r="M177">
        <f t="shared" si="29"/>
        <v>-8.9585631337073425E-7</v>
      </c>
      <c r="N177">
        <f t="shared" si="22"/>
        <v>7.6048588029045705</v>
      </c>
      <c r="O177">
        <f t="shared" si="23"/>
        <v>88.752497732656792</v>
      </c>
    </row>
    <row r="178" spans="3:15" x14ac:dyDescent="0.25">
      <c r="C178" s="4">
        <v>85</v>
      </c>
      <c r="D178">
        <f t="shared" si="18"/>
        <v>305385550.88334179</v>
      </c>
      <c r="E178">
        <f t="shared" si="19"/>
        <v>7.2639669015276613E-4</v>
      </c>
      <c r="F178">
        <f t="shared" si="20"/>
        <v>6.8832912756643563E-2</v>
      </c>
      <c r="G178">
        <f t="shared" si="24"/>
        <v>95939.700316757851</v>
      </c>
      <c r="H178">
        <f t="shared" si="25"/>
        <v>1397103.6179546423</v>
      </c>
      <c r="I178">
        <f t="shared" si="26"/>
        <v>86.062375551728138</v>
      </c>
      <c r="J178">
        <f t="shared" si="27"/>
        <v>4.9151991954514304E-8</v>
      </c>
      <c r="K178">
        <f t="shared" si="21"/>
        <v>0.18475284000076847</v>
      </c>
      <c r="L178">
        <f t="shared" si="28"/>
        <v>0.18475288915276042</v>
      </c>
      <c r="M178">
        <f t="shared" si="29"/>
        <v>-7.1407688540349143E-7</v>
      </c>
      <c r="N178">
        <f t="shared" si="22"/>
        <v>9.5957480600608385</v>
      </c>
      <c r="O178">
        <f t="shared" si="23"/>
        <v>88.896780651700766</v>
      </c>
    </row>
    <row r="179" spans="3:15" x14ac:dyDescent="0.25">
      <c r="C179" s="4">
        <v>86</v>
      </c>
      <c r="D179">
        <f t="shared" si="18"/>
        <v>385352859.37105322</v>
      </c>
      <c r="E179">
        <f t="shared" si="19"/>
        <v>7.2213495635452252E-4</v>
      </c>
      <c r="F179">
        <f t="shared" si="20"/>
        <v>6.9239135372160504E-2</v>
      </c>
      <c r="G179">
        <f t="shared" si="24"/>
        <v>121062.17120399215</v>
      </c>
      <c r="H179">
        <f t="shared" si="25"/>
        <v>1752650.623288407</v>
      </c>
      <c r="I179">
        <f t="shared" si="26"/>
        <v>86.039211111715588</v>
      </c>
      <c r="J179">
        <f t="shared" si="27"/>
        <v>3.9411027283677568E-8</v>
      </c>
      <c r="K179">
        <f t="shared" si="21"/>
        <v>0.20630406500402718</v>
      </c>
      <c r="L179">
        <f t="shared" si="28"/>
        <v>0.20630410441505445</v>
      </c>
      <c r="M179">
        <f t="shared" si="29"/>
        <v>-5.6920160934770851E-7</v>
      </c>
      <c r="N179">
        <f t="shared" si="22"/>
        <v>12.107974252612154</v>
      </c>
      <c r="O179">
        <f t="shared" si="23"/>
        <v>89.023707331492403</v>
      </c>
    </row>
    <row r="180" spans="3:15" x14ac:dyDescent="0.25">
      <c r="C180" s="4">
        <v>87</v>
      </c>
      <c r="D180">
        <f t="shared" si="18"/>
        <v>486260158.00653571</v>
      </c>
      <c r="E180">
        <f t="shared" si="19"/>
        <v>7.1787322255627891E-4</v>
      </c>
      <c r="F180">
        <f t="shared" si="20"/>
        <v>6.9650181158665753E-2</v>
      </c>
      <c r="G180">
        <f t="shared" si="24"/>
        <v>152763.13401267445</v>
      </c>
      <c r="H180">
        <f t="shared" si="25"/>
        <v>2198604.8195968932</v>
      </c>
      <c r="I180">
        <f t="shared" si="26"/>
        <v>86.015772955215041</v>
      </c>
      <c r="J180">
        <f t="shared" si="27"/>
        <v>3.1602701438831394E-8</v>
      </c>
      <c r="K180">
        <f t="shared" si="21"/>
        <v>0.23051307399030463</v>
      </c>
      <c r="L180">
        <f t="shared" si="28"/>
        <v>0.23051310559300606</v>
      </c>
      <c r="M180">
        <f t="shared" si="29"/>
        <v>-4.5373466246755636E-7</v>
      </c>
      <c r="N180">
        <f t="shared" si="22"/>
        <v>15.27805201900941</v>
      </c>
      <c r="O180">
        <f t="shared" si="23"/>
        <v>89.135496514641758</v>
      </c>
    </row>
    <row r="181" spans="3:15" x14ac:dyDescent="0.25">
      <c r="C181" s="4">
        <v>88</v>
      </c>
      <c r="D181">
        <f t="shared" si="18"/>
        <v>613590727.34131765</v>
      </c>
      <c r="E181">
        <f t="shared" si="19"/>
        <v>7.1361148875803541E-4</v>
      </c>
      <c r="F181">
        <f t="shared" si="20"/>
        <v>7.0066136529023187E-2</v>
      </c>
      <c r="G181">
        <f t="shared" si="24"/>
        <v>192765.21213263017</v>
      </c>
      <c r="H181">
        <f t="shared" si="25"/>
        <v>2757934.2890759972</v>
      </c>
      <c r="I181">
        <f t="shared" si="26"/>
        <v>85.992056209930638</v>
      </c>
      <c r="J181">
        <f t="shared" si="27"/>
        <v>2.5343163870480394E-8</v>
      </c>
      <c r="K181">
        <f t="shared" si="21"/>
        <v>0.2577076355991712</v>
      </c>
      <c r="L181">
        <f t="shared" si="28"/>
        <v>0.25770766094233505</v>
      </c>
      <c r="M181">
        <f t="shared" si="29"/>
        <v>-3.6170345798904703E-7</v>
      </c>
      <c r="N181">
        <f t="shared" si="22"/>
        <v>19.278243418700264</v>
      </c>
      <c r="O181">
        <f t="shared" si="23"/>
        <v>89.234058788643154</v>
      </c>
    </row>
    <row r="182" spans="3:15" x14ac:dyDescent="0.25">
      <c r="C182" s="4">
        <v>89</v>
      </c>
      <c r="D182">
        <f t="shared" si="18"/>
        <v>774263682.68112767</v>
      </c>
      <c r="E182">
        <f t="shared" si="19"/>
        <v>7.0934975495979191E-4</v>
      </c>
      <c r="F182">
        <f t="shared" si="20"/>
        <v>7.0487089972751382E-2</v>
      </c>
      <c r="G182">
        <f t="shared" si="24"/>
        <v>243242.10974524094</v>
      </c>
      <c r="H182">
        <f t="shared" si="25"/>
        <v>3459436.7112494828</v>
      </c>
      <c r="I182">
        <f t="shared" si="26"/>
        <v>85.968055887430594</v>
      </c>
      <c r="J182">
        <f t="shared" si="27"/>
        <v>2.0324879617302557E-8</v>
      </c>
      <c r="K182">
        <f t="shared" si="21"/>
        <v>0.2882559402207126</v>
      </c>
      <c r="L182">
        <f t="shared" si="28"/>
        <v>0.28825596054559222</v>
      </c>
      <c r="M182">
        <f t="shared" si="29"/>
        <v>-2.8834896752241633E-7</v>
      </c>
      <c r="N182">
        <f t="shared" si="22"/>
        <v>24.325918624679527</v>
      </c>
      <c r="O182">
        <f t="shared" si="23"/>
        <v>89.321043667320708</v>
      </c>
    </row>
    <row r="183" spans="3:15" x14ac:dyDescent="0.25">
      <c r="C183" s="4">
        <v>90</v>
      </c>
      <c r="D183">
        <f t="shared" si="18"/>
        <v>977009957.29922605</v>
      </c>
      <c r="E183">
        <f t="shared" si="19"/>
        <v>7.0508802116154841E-4</v>
      </c>
      <c r="F183">
        <f t="shared" si="20"/>
        <v>7.0913132118782793E-2</v>
      </c>
      <c r="G183">
        <f t="shared" si="24"/>
        <v>306936.73043353262</v>
      </c>
      <c r="H183">
        <f t="shared" si="25"/>
        <v>4339217.5127520375</v>
      </c>
      <c r="I183">
        <f t="shared" si="26"/>
        <v>85.943766879672168</v>
      </c>
      <c r="J183">
        <f t="shared" si="27"/>
        <v>1.630144193292312E-8</v>
      </c>
      <c r="K183">
        <f t="shared" si="21"/>
        <v>0.32257158496882377</v>
      </c>
      <c r="L183">
        <f t="shared" si="28"/>
        <v>0.32257160127026568</v>
      </c>
      <c r="M183">
        <f t="shared" si="29"/>
        <v>-2.2987902869129314E-7</v>
      </c>
      <c r="N183">
        <f t="shared" si="22"/>
        <v>30.695367779969512</v>
      </c>
      <c r="O183">
        <f t="shared" si="23"/>
        <v>89.397878804756886</v>
      </c>
    </row>
    <row r="184" spans="3:15" x14ac:dyDescent="0.25">
      <c r="C184" s="4">
        <v>91</v>
      </c>
      <c r="D184">
        <f t="shared" si="18"/>
        <v>1232846739.4420671</v>
      </c>
      <c r="E184">
        <f t="shared" si="19"/>
        <v>7.0082628736330491E-4</v>
      </c>
      <c r="F184">
        <f t="shared" si="20"/>
        <v>7.1344355800512724E-2</v>
      </c>
      <c r="G184">
        <f t="shared" si="24"/>
        <v>387310.22596333275</v>
      </c>
      <c r="H184">
        <f t="shared" si="25"/>
        <v>5442542.4171073856</v>
      </c>
      <c r="I184">
        <f t="shared" si="26"/>
        <v>85.919183955401152</v>
      </c>
      <c r="J184">
        <f t="shared" si="27"/>
        <v>1.3075410089130112E-8</v>
      </c>
      <c r="K184">
        <f t="shared" si="21"/>
        <v>0.36111917342151328</v>
      </c>
      <c r="L184">
        <f t="shared" si="28"/>
        <v>0.36111918649692337</v>
      </c>
      <c r="M184">
        <f t="shared" si="29"/>
        <v>-1.8327182217035515E-7</v>
      </c>
      <c r="N184">
        <f t="shared" si="22"/>
        <v>38.73270587185543</v>
      </c>
      <c r="O184">
        <f t="shared" si="23"/>
        <v>89.46580274761034</v>
      </c>
    </row>
    <row r="185" spans="3:15" x14ac:dyDescent="0.25">
      <c r="C185" s="4">
        <v>92</v>
      </c>
      <c r="D185">
        <f t="shared" si="18"/>
        <v>1555676143.9304729</v>
      </c>
      <c r="E185">
        <f t="shared" si="19"/>
        <v>6.965645535650613E-4</v>
      </c>
      <c r="F185">
        <f t="shared" si="20"/>
        <v>7.1780856123236314E-2</v>
      </c>
      <c r="G185">
        <f t="shared" si="24"/>
        <v>488730.07451368711</v>
      </c>
      <c r="H185">
        <f t="shared" si="25"/>
        <v>6826159.1183355581</v>
      </c>
      <c r="I185">
        <f t="shared" si="26"/>
        <v>85.894301756420958</v>
      </c>
      <c r="J185">
        <f t="shared" si="27"/>
        <v>1.0488569241896785E-8</v>
      </c>
      <c r="K185">
        <f t="shared" si="21"/>
        <v>0.40442060594376567</v>
      </c>
      <c r="L185">
        <f t="shared" si="28"/>
        <v>0.4044206164323349</v>
      </c>
      <c r="M185">
        <f t="shared" si="29"/>
        <v>-1.4611931103036126E-7</v>
      </c>
      <c r="N185">
        <f t="shared" si="22"/>
        <v>48.874680551594054</v>
      </c>
      <c r="O185">
        <f t="shared" si="23"/>
        <v>89.525892371234875</v>
      </c>
    </row>
    <row r="186" spans="3:15" x14ac:dyDescent="0.25">
      <c r="C186" s="4">
        <v>93</v>
      </c>
      <c r="D186">
        <f t="shared" si="18"/>
        <v>1963040650.0402722</v>
      </c>
      <c r="E186">
        <f t="shared" si="19"/>
        <v>6.923028197668179E-4</v>
      </c>
      <c r="F186">
        <f t="shared" si="20"/>
        <v>7.2222730534076185E-2</v>
      </c>
      <c r="G186">
        <f t="shared" si="24"/>
        <v>616707.40848646522</v>
      </c>
      <c r="H186">
        <f t="shared" si="25"/>
        <v>8561206.7383558974</v>
      </c>
      <c r="I186">
        <f t="shared" si="26"/>
        <v>85.869114793725331</v>
      </c>
      <c r="J186">
        <f t="shared" si="27"/>
        <v>8.4141295868627622E-9</v>
      </c>
      <c r="K186">
        <f t="shared" si="21"/>
        <v>0.45306214575838821</v>
      </c>
      <c r="L186">
        <f t="shared" si="28"/>
        <v>0.45306215417251777</v>
      </c>
      <c r="M186">
        <f t="shared" si="29"/>
        <v>-1.1650251277736996E-7</v>
      </c>
      <c r="N186">
        <f t="shared" si="22"/>
        <v>61.672404912504547</v>
      </c>
      <c r="O186">
        <f t="shared" si="23"/>
        <v>89.579085932832086</v>
      </c>
    </row>
    <row r="187" spans="3:15" x14ac:dyDescent="0.25">
      <c r="C187" s="4">
        <v>94</v>
      </c>
      <c r="D187">
        <f t="shared" si="18"/>
        <v>2477076355.9917126</v>
      </c>
      <c r="E187">
        <f t="shared" si="19"/>
        <v>6.880410859685744E-4</v>
      </c>
      <c r="F187">
        <f t="shared" si="20"/>
        <v>7.2670078894509077E-2</v>
      </c>
      <c r="G187">
        <f t="shared" si="24"/>
        <v>778196.48823645397</v>
      </c>
      <c r="H187">
        <f t="shared" si="25"/>
        <v>10736861.704903534</v>
      </c>
      <c r="I187">
        <f t="shared" si="26"/>
        <v>85.843617443489208</v>
      </c>
      <c r="J187">
        <f t="shared" si="27"/>
        <v>6.7504783402769083E-9</v>
      </c>
      <c r="K187">
        <f t="shared" si="21"/>
        <v>0.50770235643321127</v>
      </c>
      <c r="L187">
        <f t="shared" si="28"/>
        <v>0.50770236318368955</v>
      </c>
      <c r="M187">
        <f t="shared" si="29"/>
        <v>-9.2892128961029364E-8</v>
      </c>
      <c r="N187">
        <f t="shared" si="22"/>
        <v>77.821304860501158</v>
      </c>
      <c r="O187">
        <f t="shared" si="23"/>
        <v>89.626202502464537</v>
      </c>
    </row>
    <row r="188" spans="3:15" x14ac:dyDescent="0.25">
      <c r="C188" s="4">
        <v>95</v>
      </c>
      <c r="D188">
        <f t="shared" si="18"/>
        <v>3125715849.6882386</v>
      </c>
      <c r="E188">
        <f t="shared" si="19"/>
        <v>6.8377935217033079E-4</v>
      </c>
      <c r="F188">
        <f t="shared" si="20"/>
        <v>7.3123003555604443E-2</v>
      </c>
      <c r="G188">
        <f t="shared" si="24"/>
        <v>981972.59505897481</v>
      </c>
      <c r="H188">
        <f t="shared" si="25"/>
        <v>13464906.226341419</v>
      </c>
      <c r="I188">
        <f t="shared" si="26"/>
        <v>85.817803942911439</v>
      </c>
      <c r="J188">
        <f t="shared" si="27"/>
        <v>5.4161751622806111E-9</v>
      </c>
      <c r="K188">
        <f t="shared" si="21"/>
        <v>0.56908101825122259</v>
      </c>
      <c r="L188">
        <f t="shared" si="28"/>
        <v>0.56908102366739777</v>
      </c>
      <c r="M188">
        <f t="shared" si="29"/>
        <v>-7.4069374874105569E-8</v>
      </c>
      <c r="N188">
        <f t="shared" si="22"/>
        <v>98.198908410712363</v>
      </c>
      <c r="O188">
        <f t="shared" si="23"/>
        <v>89.667958392869949</v>
      </c>
    </row>
    <row r="189" spans="3:15" x14ac:dyDescent="0.25">
      <c r="C189" s="4">
        <v>96</v>
      </c>
      <c r="D189">
        <f t="shared" si="18"/>
        <v>3944206059.4376578</v>
      </c>
      <c r="E189">
        <f t="shared" si="19"/>
        <v>6.7951761837208729E-4</v>
      </c>
      <c r="F189">
        <f t="shared" si="20"/>
        <v>7.3581609436094444E-2</v>
      </c>
      <c r="G189">
        <f t="shared" si="24"/>
        <v>1239108.8780573693</v>
      </c>
      <c r="H189">
        <f t="shared" si="25"/>
        <v>16885452.547674041</v>
      </c>
      <c r="I189">
        <f t="shared" si="26"/>
        <v>85.791668385903051</v>
      </c>
      <c r="J189">
        <f t="shared" si="27"/>
        <v>4.3459433338097963E-9</v>
      </c>
      <c r="K189">
        <f t="shared" si="21"/>
        <v>0.63802914418342549</v>
      </c>
      <c r="L189">
        <f t="shared" si="28"/>
        <v>0.63802914852936887</v>
      </c>
      <c r="M189">
        <f t="shared" si="29"/>
        <v>-5.9062901275409549E-8</v>
      </c>
      <c r="N189">
        <f t="shared" si="22"/>
        <v>123.91253037237183</v>
      </c>
      <c r="O189">
        <f t="shared" si="23"/>
        <v>89.704981095596281</v>
      </c>
    </row>
    <row r="190" spans="3:15" x14ac:dyDescent="0.25">
      <c r="C190" s="4">
        <v>97</v>
      </c>
      <c r="D190">
        <f>F_mn*inc_^(C190-1)</f>
        <v>4977023564.3321152</v>
      </c>
      <c r="E190">
        <f>C_*(1-Df_*LN(D190/F_Df)*(LN(10)/PI()/2))</f>
        <v>6.7525588457384368E-4</v>
      </c>
      <c r="F190">
        <f>Df_*C_/E190</f>
        <v>7.4046004103400259E-2</v>
      </c>
      <c r="G190">
        <f t="shared" si="24"/>
        <v>1563578.0666449061</v>
      </c>
      <c r="H190">
        <f t="shared" si="25"/>
        <v>21174115.032880452</v>
      </c>
      <c r="I190">
        <f t="shared" si="26"/>
        <v>85.765204718614214</v>
      </c>
      <c r="J190">
        <f t="shared" si="27"/>
        <v>3.4874583800886168E-9</v>
      </c>
      <c r="K190">
        <f t="shared" si="21"/>
        <v>0.71548023107186465</v>
      </c>
      <c r="L190">
        <f t="shared" si="28"/>
        <v>0.71548023455932308</v>
      </c>
      <c r="M190">
        <f t="shared" si="29"/>
        <v>-4.7098535867224152E-8</v>
      </c>
      <c r="N190">
        <f t="shared" si="22"/>
        <v>156.35944359739537</v>
      </c>
      <c r="O190">
        <f t="shared" si="23"/>
        <v>89.737821139019871</v>
      </c>
    </row>
    <row r="191" spans="3:15" x14ac:dyDescent="0.25">
      <c r="C191" s="4">
        <v>98</v>
      </c>
      <c r="D191">
        <f>F_mn*inc_^(C191-1)</f>
        <v>6280291441.8342571</v>
      </c>
      <c r="E191">
        <f>C_*(1-Df_*LN(D191/F_Df)*(LN(10)/PI()/2))</f>
        <v>6.7099415077560029E-4</v>
      </c>
      <c r="F191">
        <f>Df_*C_/E191</f>
        <v>7.4516297857746064E-2</v>
      </c>
      <c r="G191">
        <f t="shared" si="24"/>
        <v>1973011.7456069354</v>
      </c>
      <c r="H191">
        <f t="shared" si="25"/>
        <v>26550995.816651322</v>
      </c>
      <c r="I191">
        <f t="shared" si="26"/>
        <v>85.738406734792946</v>
      </c>
      <c r="J191">
        <f t="shared" si="27"/>
        <v>2.7987753619373684E-9</v>
      </c>
      <c r="K191">
        <f t="shared" si="21"/>
        <v>0.80248289835391762</v>
      </c>
      <c r="L191">
        <f t="shared" si="28"/>
        <v>0.80248290115269294</v>
      </c>
      <c r="M191">
        <f t="shared" si="29"/>
        <v>-3.7559237943896722E-8</v>
      </c>
      <c r="N191">
        <f t="shared" si="22"/>
        <v>197.30280648519076</v>
      </c>
      <c r="O191">
        <f t="shared" si="23"/>
        <v>89.766962209224516</v>
      </c>
    </row>
    <row r="192" spans="3:15" x14ac:dyDescent="0.25">
      <c r="C192" s="4">
        <v>99</v>
      </c>
      <c r="D192">
        <f>F_mn*inc_^(C192-1)</f>
        <v>7924828983.5391808</v>
      </c>
      <c r="E192">
        <f>C_*(1-Df_*LN(D192/F_Df)*(LN(10)/PI()/2))</f>
        <v>6.6673241697735679E-4</v>
      </c>
      <c r="F192">
        <f>Df_*C_/E192</f>
        <v>7.4992603819499112E-2</v>
      </c>
      <c r="G192">
        <f t="shared" si="24"/>
        <v>2489658.4515642161</v>
      </c>
      <c r="H192">
        <f t="shared" si="25"/>
        <v>33291942.038178541</v>
      </c>
      <c r="I192">
        <f t="shared" si="26"/>
        <v>85.711268070968146</v>
      </c>
      <c r="J192">
        <f t="shared" si="27"/>
        <v>2.2462676986116696E-9</v>
      </c>
      <c r="K192">
        <f t="shared" si="21"/>
        <v>0.90021508544503903</v>
      </c>
      <c r="L192">
        <f t="shared" si="28"/>
        <v>0.90021508769130676</v>
      </c>
      <c r="M192">
        <f t="shared" si="29"/>
        <v>-2.9953189837470469E-8</v>
      </c>
      <c r="N192">
        <f t="shared" si="22"/>
        <v>248.96747262776492</v>
      </c>
      <c r="O192">
        <f t="shared" si="23"/>
        <v>89.792829814175093</v>
      </c>
    </row>
    <row r="193" spans="3:15" x14ac:dyDescent="0.25">
      <c r="C193" s="4">
        <v>100</v>
      </c>
      <c r="D193">
        <f>F_mn*inc_^(C193-1)</f>
        <v>10000000000.000008</v>
      </c>
      <c r="E193">
        <f>C_*(1-Df_*LN(D193/F_Df)*(LN(10)/PI()/2))</f>
        <v>6.6247068317911318E-4</v>
      </c>
      <c r="F193">
        <f>Df_*C_/E193</f>
        <v>7.5475038019880841E-2</v>
      </c>
      <c r="G193">
        <f t="shared" si="24"/>
        <v>3141592.6535897958</v>
      </c>
      <c r="H193">
        <f t="shared" si="25"/>
        <v>41742648.183667734</v>
      </c>
      <c r="I193">
        <f t="shared" si="26"/>
        <v>85.683782201449048</v>
      </c>
      <c r="J193">
        <f t="shared" si="27"/>
        <v>1.8029757170832432E-9</v>
      </c>
      <c r="K193">
        <f t="shared" si="21"/>
        <v>1.0100000000000005</v>
      </c>
      <c r="L193">
        <f t="shared" si="28"/>
        <v>1.0100000018029762</v>
      </c>
      <c r="M193">
        <f t="shared" si="29"/>
        <v>-2.3888371101029743E-8</v>
      </c>
      <c r="N193">
        <f t="shared" si="22"/>
        <v>314.16088887034039</v>
      </c>
      <c r="O193">
        <f t="shared" si="23"/>
        <v>89.81579872241457</v>
      </c>
    </row>
  </sheetData>
  <scenarios current="2" show="2">
    <scenario name="Medium-Q, medium-loss" locked="1" count="8" user="inovak" comment="Created by inovak on 11/17/2012">
      <inputCells r="F5" val="0.000001" numFmtId="11"/>
      <inputCells r="F6" val="0.01"/>
      <inputCells r="F7" val="1000000" numFmtId="11"/>
      <inputCells r="F8" val="0.000000001" numFmtId="11"/>
      <inputCells r="F9" val="0.01"/>
      <inputCells r="F10" val="1000000" numFmtId="11"/>
      <inputCells r="I7" val="1000" numFmtId="11"/>
      <inputCells r="I9" val="1000000000" numFmtId="11"/>
    </scenario>
    <scenario name="Medium-Q, low-loss" locked="1" count="8" user="inovak" comment="Created by inovak on 11/17/2012">
      <inputCells r="F5" val="0.0000001" numFmtId="11"/>
      <inputCells r="F6" val="0.03"/>
      <inputCells r="F7" val="1000000" numFmtId="11"/>
      <inputCells r="F8" val="0.000000002" numFmtId="11"/>
      <inputCells r="F9" val="0.0001"/>
      <inputCells r="F10" val="1000000" numFmtId="11"/>
      <inputCells r="I7" val="1000" numFmtId="11"/>
      <inputCells r="I9" val="1000000000" numFmtId="11"/>
    </scenario>
    <scenario name="Low-Q, high-loss" locked="1" count="8" user="inovak" comment="Created by inovak on 11/17/2012">
      <inputCells r="F5" val="0.001" numFmtId="11"/>
      <inputCells r="F6" val="0.01"/>
      <inputCells r="F7" val="1000000" numFmtId="11"/>
      <inputCells r="F8" val="0.000000005" numFmtId="11"/>
      <inputCells r="F9" val="0.05"/>
      <inputCells r="F10" val="100" numFmtId="11"/>
      <inputCells r="I7" val="100" numFmtId="11"/>
      <inputCells r="I9" val="1000000000" numFmtId="11"/>
    </scenario>
  </scenarios>
  <phoneticPr fontId="3" type="noConversion"/>
  <dataValidations count="2">
    <dataValidation type="list" allowBlank="1" showInputMessage="1" showErrorMessage="1" sqref="I7" xr:uid="{00000000-0002-0000-0000-000000000000}">
      <formula1>"1E0, 1E1, 1E2, 1E3, 1E4, 1E5, 1E6"</formula1>
    </dataValidation>
    <dataValidation type="list" allowBlank="1" showInputMessage="1" showErrorMessage="1" sqref="I9" xr:uid="{00000000-0002-0000-0000-000001000000}">
      <formula1>"1E3, 1E4, 1E5, 1E6, 1E7, 1E8, 1E9, 1E10"</formula1>
    </dataValidation>
  </dataValidations>
  <printOptions gridLinesSet="0"/>
  <pageMargins left="0.75" right="0.75" top="1" bottom="1" header="0.5" footer="0.5"/>
  <pageSetup orientation="portrait" horizontalDpi="300" verticalDpi="300" r:id="rId1"/>
  <headerFooter alignWithMargins="0">
    <oddHeader>&amp;A</oddHead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B1:B17"/>
  <sheetViews>
    <sheetView showGridLines="0" showRowColHeaders="0" workbookViewId="0">
      <selection activeCell="B1" sqref="B1"/>
    </sheetView>
  </sheetViews>
  <sheetFormatPr defaultRowHeight="12.5" x14ac:dyDescent="0.25"/>
  <cols>
    <col min="1" max="1" width="3.7265625" customWidth="1"/>
    <col min="2" max="2" width="80.7265625" customWidth="1"/>
  </cols>
  <sheetData>
    <row r="1" spans="2:2" x14ac:dyDescent="0.25">
      <c r="B1" s="6" t="s">
        <v>54</v>
      </c>
    </row>
    <row r="2" spans="2:2" ht="25" customHeight="1" x14ac:dyDescent="0.25">
      <c r="B2" s="2"/>
    </row>
    <row r="3" spans="2:2" ht="12.75" customHeight="1" x14ac:dyDescent="0.25">
      <c r="B3" s="3"/>
    </row>
    <row r="4" spans="2:2" ht="12.75" customHeight="1" x14ac:dyDescent="0.25">
      <c r="B4" s="3"/>
    </row>
    <row r="5" spans="2:2" ht="12.75" customHeight="1" x14ac:dyDescent="0.25">
      <c r="B5" s="11"/>
    </row>
    <row r="6" spans="2:2" x14ac:dyDescent="0.25">
      <c r="B6" s="3"/>
    </row>
    <row r="7" spans="2:2" ht="13" x14ac:dyDescent="0.25">
      <c r="B7" s="2" t="s">
        <v>3</v>
      </c>
    </row>
    <row r="8" spans="2:2" ht="13" x14ac:dyDescent="0.25">
      <c r="B8" s="2" t="s">
        <v>4</v>
      </c>
    </row>
    <row r="9" spans="2:2" ht="25" x14ac:dyDescent="0.25">
      <c r="B9" s="11" t="s">
        <v>45</v>
      </c>
    </row>
    <row r="10" spans="2:2" ht="62.5" x14ac:dyDescent="0.25">
      <c r="B10" s="43" t="s">
        <v>46</v>
      </c>
    </row>
    <row r="11" spans="2:2" ht="25" x14ac:dyDescent="0.25">
      <c r="B11" s="11" t="s">
        <v>55</v>
      </c>
    </row>
    <row r="12" spans="2:2" ht="25" x14ac:dyDescent="0.25">
      <c r="B12" s="3" t="s">
        <v>47</v>
      </c>
    </row>
    <row r="13" spans="2:2" ht="25" x14ac:dyDescent="0.25">
      <c r="B13" s="3" t="s">
        <v>48</v>
      </c>
    </row>
    <row r="14" spans="2:2" ht="25" x14ac:dyDescent="0.25">
      <c r="B14" s="3" t="s">
        <v>49</v>
      </c>
    </row>
    <row r="15" spans="2:2" x14ac:dyDescent="0.25">
      <c r="B15" s="44" t="s">
        <v>50</v>
      </c>
    </row>
    <row r="16" spans="2:2" ht="37.5" x14ac:dyDescent="0.25">
      <c r="B16" s="3" t="s">
        <v>51</v>
      </c>
    </row>
    <row r="17" spans="2:2" ht="25" x14ac:dyDescent="0.25">
      <c r="B17" s="3" t="s">
        <v>56</v>
      </c>
    </row>
  </sheetData>
  <phoneticPr fontId="3" type="noConversion"/>
  <printOptions gridLinesSet="0"/>
  <pageMargins left="0.75" right="0.75" top="1" bottom="1" header="0.5" footer="0.5"/>
  <pageSetup paperSize="9" orientation="portrait" horizontalDpi="300" verticalDpi="300" r:id="rId1"/>
  <headerFooter alignWithMargins="0">
    <oddHeader>&amp;A</oddHeader>
    <oddFooter>Page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B1:E62"/>
  <sheetViews>
    <sheetView showGridLines="0" showRowColHeaders="0" workbookViewId="0"/>
  </sheetViews>
  <sheetFormatPr defaultRowHeight="12.5" x14ac:dyDescent="0.25"/>
  <cols>
    <col min="1" max="1" width="3.7265625" customWidth="1"/>
    <col min="2" max="2" width="96.54296875" customWidth="1"/>
  </cols>
  <sheetData>
    <row r="1" spans="2:5" ht="25" customHeight="1" x14ac:dyDescent="0.25">
      <c r="B1" s="5" t="s">
        <v>5</v>
      </c>
    </row>
    <row r="2" spans="2:5" ht="25" x14ac:dyDescent="0.25">
      <c r="B2" s="3" t="s">
        <v>39</v>
      </c>
    </row>
    <row r="8" spans="2:5" ht="25" x14ac:dyDescent="0.25">
      <c r="B8" s="3" t="s">
        <v>31</v>
      </c>
    </row>
    <row r="12" spans="2:5" x14ac:dyDescent="0.25">
      <c r="E12" t="s">
        <v>3</v>
      </c>
    </row>
    <row r="13" spans="2:5" x14ac:dyDescent="0.25">
      <c r="E13" t="s">
        <v>3</v>
      </c>
    </row>
    <row r="14" spans="2:5" x14ac:dyDescent="0.25">
      <c r="E14" t="s">
        <v>3</v>
      </c>
    </row>
    <row r="30" spans="2:2" x14ac:dyDescent="0.25">
      <c r="B30" t="s">
        <v>40</v>
      </c>
    </row>
    <row r="31" spans="2:2" x14ac:dyDescent="0.25">
      <c r="B31" t="s">
        <v>41</v>
      </c>
    </row>
    <row r="36" spans="2:2" ht="25" x14ac:dyDescent="0.25">
      <c r="B36" s="3" t="s">
        <v>32</v>
      </c>
    </row>
    <row r="37" spans="2:2" x14ac:dyDescent="0.25">
      <c r="B37" t="s">
        <v>6</v>
      </c>
    </row>
    <row r="43" spans="2:2" x14ac:dyDescent="0.25">
      <c r="B43" t="s">
        <v>7</v>
      </c>
    </row>
    <row r="45" spans="2:2" x14ac:dyDescent="0.25">
      <c r="B45" t="s">
        <v>8</v>
      </c>
    </row>
    <row r="51" spans="2:2" x14ac:dyDescent="0.25">
      <c r="B51" t="s">
        <v>3</v>
      </c>
    </row>
    <row r="52" spans="2:2" x14ac:dyDescent="0.25">
      <c r="B52" t="s">
        <v>3</v>
      </c>
    </row>
    <row r="60" spans="2:2" x14ac:dyDescent="0.25">
      <c r="B60" t="s">
        <v>3</v>
      </c>
    </row>
    <row r="61" spans="2:2" x14ac:dyDescent="0.25">
      <c r="B61" t="s">
        <v>3</v>
      </c>
    </row>
    <row r="62" spans="2:2" x14ac:dyDescent="0.25">
      <c r="B62" t="s">
        <v>3</v>
      </c>
    </row>
  </sheetData>
  <phoneticPr fontId="3" type="noConversion"/>
  <printOptions gridLinesSet="0"/>
  <pageMargins left="0.75" right="0.75" top="1" bottom="1" header="0.5" footer="0.5"/>
  <pageSetup paperSize="9" orientation="portrait" horizontalDpi="300" verticalDpi="300" r:id="rId1"/>
  <headerFooter alignWithMargins="0">
    <oddHeader>&amp;A</oddHeader>
    <oddFooter>Page &amp;P</oddFooter>
  </headerFooter>
  <drawing r:id="rId2"/>
  <legacyDrawing r:id="rId3"/>
  <oleObjects>
    <mc:AlternateContent xmlns:mc="http://schemas.openxmlformats.org/markup-compatibility/2006">
      <mc:Choice Requires="x14">
        <oleObject progId="Equation.2" shapeId="8193" r:id="rId4">
          <objectPr defaultSize="0" autoLine="0" autoPict="0" r:id="rId5">
            <anchor moveWithCells="1">
              <from>
                <xdr:col>0</xdr:col>
                <xdr:colOff>247650</xdr:colOff>
                <xdr:row>37</xdr:row>
                <xdr:rowOff>19050</xdr:rowOff>
              </from>
              <to>
                <xdr:col>1</xdr:col>
                <xdr:colOff>3956050</xdr:colOff>
                <xdr:row>40</xdr:row>
                <xdr:rowOff>95250</xdr:rowOff>
              </to>
            </anchor>
          </objectPr>
        </oleObject>
      </mc:Choice>
      <mc:Fallback>
        <oleObject progId="Equation.2" shapeId="8193" r:id="rId4"/>
      </mc:Fallback>
    </mc:AlternateContent>
    <mc:AlternateContent xmlns:mc="http://schemas.openxmlformats.org/markup-compatibility/2006">
      <mc:Choice Requires="x14">
        <oleObject progId="Equation.2" shapeId="8195" r:id="rId6">
          <objectPr defaultSize="0" autoLine="0" r:id="rId7">
            <anchor moveWithCells="1">
              <from>
                <xdr:col>1</xdr:col>
                <xdr:colOff>2305050</xdr:colOff>
                <xdr:row>41</xdr:row>
                <xdr:rowOff>38100</xdr:rowOff>
              </from>
              <to>
                <xdr:col>1</xdr:col>
                <xdr:colOff>4064000</xdr:colOff>
                <xdr:row>43</xdr:row>
                <xdr:rowOff>114300</xdr:rowOff>
              </to>
            </anchor>
          </objectPr>
        </oleObject>
      </mc:Choice>
      <mc:Fallback>
        <oleObject progId="Equation.2" shapeId="8195" r:id="rId6"/>
      </mc:Fallback>
    </mc:AlternateContent>
    <mc:AlternateContent xmlns:mc="http://schemas.openxmlformats.org/markup-compatibility/2006">
      <mc:Choice Requires="x14">
        <oleObject progId="Equation.3" shapeId="8207" r:id="rId8">
          <objectPr defaultSize="0" r:id="rId9">
            <anchor moveWithCells="1" sizeWithCells="1">
              <from>
                <xdr:col>1</xdr:col>
                <xdr:colOff>3467100</xdr:colOff>
                <xdr:row>9</xdr:row>
                <xdr:rowOff>6350</xdr:rowOff>
              </from>
              <to>
                <xdr:col>1</xdr:col>
                <xdr:colOff>5607050</xdr:colOff>
                <xdr:row>12</xdr:row>
                <xdr:rowOff>63500</xdr:rowOff>
              </to>
            </anchor>
          </objectPr>
        </oleObject>
      </mc:Choice>
      <mc:Fallback>
        <oleObject progId="Equation.3" shapeId="8207" r:id="rId8"/>
      </mc:Fallback>
    </mc:AlternateContent>
    <mc:AlternateContent xmlns:mc="http://schemas.openxmlformats.org/markup-compatibility/2006">
      <mc:Choice Requires="x14">
        <oleObject progId="Equation.2" shapeId="8212" r:id="rId10">
          <objectPr defaultSize="0" autoLine="0" autoPict="0" r:id="rId11">
            <anchor moveWithCells="1">
              <from>
                <xdr:col>1</xdr:col>
                <xdr:colOff>387350</xdr:colOff>
                <xdr:row>8</xdr:row>
                <xdr:rowOff>95250</xdr:rowOff>
              </from>
              <to>
                <xdr:col>1</xdr:col>
                <xdr:colOff>2946400</xdr:colOff>
                <xdr:row>13</xdr:row>
                <xdr:rowOff>0</xdr:rowOff>
              </to>
            </anchor>
          </objectPr>
        </oleObject>
      </mc:Choice>
      <mc:Fallback>
        <oleObject progId="Equation.2" shapeId="8212" r:id="rId10"/>
      </mc:Fallback>
    </mc:AlternateContent>
    <mc:AlternateContent xmlns:mc="http://schemas.openxmlformats.org/markup-compatibility/2006">
      <mc:Choice Requires="x14">
        <oleObject progId="Equation.2" shapeId="8213" r:id="rId12">
          <objectPr defaultSize="0" autoLine="0" autoPict="0" r:id="rId13">
            <anchor moveWithCells="1">
              <from>
                <xdr:col>1</xdr:col>
                <xdr:colOff>2190750</xdr:colOff>
                <xdr:row>30</xdr:row>
                <xdr:rowOff>76200</xdr:rowOff>
              </from>
              <to>
                <xdr:col>1</xdr:col>
                <xdr:colOff>4070350</xdr:colOff>
                <xdr:row>34</xdr:row>
                <xdr:rowOff>0</xdr:rowOff>
              </to>
            </anchor>
          </objectPr>
        </oleObject>
      </mc:Choice>
      <mc:Fallback>
        <oleObject progId="Equation.2" shapeId="8213" r:id="rId12"/>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2"/>
  <sheetViews>
    <sheetView showGridLines="0" showRowColHeaders="0" showOutlineSymbols="0" workbookViewId="0"/>
  </sheetViews>
  <sheetFormatPr defaultRowHeight="12.5" x14ac:dyDescent="0.25"/>
  <cols>
    <col min="1" max="1" width="3.81640625" customWidth="1"/>
    <col min="2" max="2" width="109.54296875" customWidth="1"/>
  </cols>
  <sheetData>
    <row r="2" spans="2:2" ht="37.5" x14ac:dyDescent="0.25">
      <c r="B2" s="13" t="s">
        <v>11</v>
      </c>
    </row>
  </sheetData>
  <phoneticPr fontId="3"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25</vt:i4>
      </vt:variant>
    </vt:vector>
  </HeadingPairs>
  <TitlesOfParts>
    <vt:vector size="29" baseType="lpstr">
      <vt:lpstr>Single-C</vt:lpstr>
      <vt:lpstr>Info</vt:lpstr>
      <vt:lpstr>Reference</vt:lpstr>
      <vt:lpstr>Copyright</vt:lpstr>
      <vt:lpstr>'Single-C'!\Zc\</vt:lpstr>
      <vt:lpstr>a_</vt:lpstr>
      <vt:lpstr>'Single-C'!C_</vt:lpstr>
      <vt:lpstr>C_</vt:lpstr>
      <vt:lpstr>'Single-C'!Criteria</vt:lpstr>
      <vt:lpstr>Df_</vt:lpstr>
      <vt:lpstr>F_Df</vt:lpstr>
      <vt:lpstr>F_mn</vt:lpstr>
      <vt:lpstr>F_mx</vt:lpstr>
      <vt:lpstr>F_sk</vt:lpstr>
      <vt:lpstr>'Single-C'!Feq</vt:lpstr>
      <vt:lpstr>'Single-C'!Freq</vt:lpstr>
      <vt:lpstr>Frequency</vt:lpstr>
      <vt:lpstr>'Single-C'!Fres</vt:lpstr>
      <vt:lpstr>inc_</vt:lpstr>
      <vt:lpstr>Input_range</vt:lpstr>
      <vt:lpstr>'Single-C'!L_</vt:lpstr>
      <vt:lpstr>L_</vt:lpstr>
      <vt:lpstr>max_</vt:lpstr>
      <vt:lpstr>min_</vt:lpstr>
      <vt:lpstr>N_C</vt:lpstr>
      <vt:lpstr>N_stps</vt:lpstr>
      <vt:lpstr>N_sweep</vt:lpstr>
      <vt:lpstr>'Single-C'!R_</vt:lpstr>
      <vt:lpstr>R_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Bypass capacitors</dc:title>
  <dc:creator>Istvan Novak</dc:creator>
  <cp:lastModifiedBy>istvan</cp:lastModifiedBy>
  <dcterms:created xsi:type="dcterms:W3CDTF">1998-01-12T04:42:16Z</dcterms:created>
  <dcterms:modified xsi:type="dcterms:W3CDTF">2019-12-21T17:17:37Z</dcterms:modified>
</cp:coreProperties>
</file>